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https://d.docs.live.net/19de90c968c6e21c/stocks/vnstock/"/>
    </mc:Choice>
  </mc:AlternateContent>
  <xr:revisionPtr revIDLastSave="3581" documentId="11_F25DC773A252ABDACC10489001DC482A5BDE58E9" xr6:coauthVersionLast="47" xr6:coauthVersionMax="47" xr10:uidLastSave="{C91B922B-80EB-6547-B81B-BC2A64923FB8}"/>
  <bookViews>
    <workbookView xWindow="0" yWindow="740" windowWidth="28540" windowHeight="16000" tabRatio="648" xr2:uid="{00000000-000D-0000-FFFF-FFFF00000000}"/>
  </bookViews>
  <sheets>
    <sheet name="csv data" sheetId="26" r:id="rId1"/>
    <sheet name="Thi truong VN" sheetId="6" r:id="rId2"/>
    <sheet name="FPT" sheetId="9" r:id="rId3"/>
    <sheet name="SCS" sheetId="8" r:id="rId4"/>
    <sheet name="CTR" sheetId="10" r:id="rId5"/>
    <sheet name="REE" sheetId="11" r:id="rId6"/>
    <sheet name="VPG" sheetId="12" r:id="rId7"/>
    <sheet name="DHA" sheetId="13" r:id="rId8"/>
    <sheet name="NSC" sheetId="14" r:id="rId9"/>
    <sheet name="DRL" sheetId="15" r:id="rId10"/>
    <sheet name="LIX" sheetId="16" r:id="rId11"/>
    <sheet name="TBC" sheetId="17" r:id="rId12"/>
    <sheet name="SVI" sheetId="18" r:id="rId13"/>
    <sheet name="DGW" sheetId="19" r:id="rId14"/>
    <sheet name="TMP" sheetId="20" r:id="rId15"/>
    <sheet name="SAB" sheetId="21" r:id="rId16"/>
    <sheet name="GMX" sheetId="22" r:id="rId17"/>
    <sheet name="DCM" sheetId="23" r:id="rId18"/>
    <sheet name="CAP" sheetId="24" r:id="rId19"/>
    <sheet name="IDV" sheetId="25" r:id="rId20"/>
    <sheet name="HPG" sheetId="7" r:id="rId21"/>
    <sheet name="DHC" sheetId="4" r:id="rId22"/>
    <sheet name="DGC" sheetId="3" r:id="rId23"/>
    <sheet name="RAL" sheetId="1" r:id="rId24"/>
    <sheet name="VCS" sheetId="2" r:id="rId25"/>
  </sheets>
  <definedNames>
    <definedName name="financial_data" localSheetId="0">'csv data'!$C$6:$H$584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6" l="1"/>
  <c r="H8" i="6"/>
  <c r="H9" i="6"/>
  <c r="H10" i="6"/>
  <c r="H11" i="6"/>
  <c r="H12" i="6"/>
  <c r="H13" i="6"/>
  <c r="H14" i="6"/>
  <c r="H15" i="6"/>
  <c r="H16" i="6"/>
  <c r="H17" i="6"/>
  <c r="H18" i="6"/>
  <c r="H19" i="6"/>
  <c r="H20" i="6"/>
  <c r="H21" i="6"/>
  <c r="H22" i="6"/>
  <c r="H23" i="6"/>
  <c r="H24" i="6"/>
  <c r="H25" i="6"/>
  <c r="H26" i="6"/>
  <c r="H27" i="6"/>
  <c r="H6" i="6"/>
  <c r="Y99" i="25"/>
  <c r="Y76" i="25"/>
  <c r="Y20" i="25"/>
  <c r="X20" i="25"/>
  <c r="W20" i="25"/>
  <c r="V20" i="25"/>
  <c r="U20" i="25"/>
  <c r="T20" i="25"/>
  <c r="S20" i="25"/>
  <c r="R20" i="25"/>
  <c r="Q20" i="25"/>
  <c r="P20" i="25"/>
  <c r="O20" i="25"/>
  <c r="N20" i="25"/>
  <c r="M20" i="25"/>
  <c r="L20" i="25"/>
  <c r="K20" i="25"/>
  <c r="Y19" i="25"/>
  <c r="AA19" i="25" s="1"/>
  <c r="X19" i="25"/>
  <c r="W19" i="25"/>
  <c r="V19" i="25"/>
  <c r="U19" i="25"/>
  <c r="T19" i="25"/>
  <c r="S19" i="25"/>
  <c r="R19" i="25"/>
  <c r="Q19" i="25"/>
  <c r="P19" i="25"/>
  <c r="O19" i="25"/>
  <c r="N19" i="25"/>
  <c r="M19" i="25"/>
  <c r="L19" i="25"/>
  <c r="K19" i="25"/>
  <c r="Y17" i="25"/>
  <c r="X17" i="25"/>
  <c r="W17" i="25"/>
  <c r="V17" i="25"/>
  <c r="U17" i="25"/>
  <c r="T17" i="25"/>
  <c r="S17" i="25"/>
  <c r="R17" i="25"/>
  <c r="Q17" i="25"/>
  <c r="P17" i="25"/>
  <c r="O17" i="25"/>
  <c r="N17" i="25"/>
  <c r="M17" i="25"/>
  <c r="L17" i="25"/>
  <c r="K17" i="25"/>
  <c r="Y16" i="25"/>
  <c r="X16" i="25"/>
  <c r="W16" i="25"/>
  <c r="V16" i="25"/>
  <c r="U16" i="25"/>
  <c r="T16" i="25"/>
  <c r="S16" i="25"/>
  <c r="R16" i="25"/>
  <c r="Q16" i="25"/>
  <c r="P16" i="25"/>
  <c r="O16" i="25"/>
  <c r="N16" i="25"/>
  <c r="M16" i="25"/>
  <c r="L16" i="25"/>
  <c r="K16" i="25"/>
  <c r="Y14" i="25"/>
  <c r="X14" i="25"/>
  <c r="W14" i="25"/>
  <c r="V14" i="25"/>
  <c r="U14" i="25"/>
  <c r="AA14" i="25" s="1"/>
  <c r="T14" i="25"/>
  <c r="S14" i="25"/>
  <c r="R14" i="25"/>
  <c r="Q14" i="25"/>
  <c r="P14" i="25"/>
  <c r="O14" i="25"/>
  <c r="N14" i="25"/>
  <c r="M14" i="25"/>
  <c r="L14" i="25"/>
  <c r="K14" i="25"/>
  <c r="Y12" i="25"/>
  <c r="X12" i="25"/>
  <c r="W12" i="25"/>
  <c r="V12" i="25"/>
  <c r="U12" i="25"/>
  <c r="AA12" i="25" s="1"/>
  <c r="T12" i="25"/>
  <c r="S12" i="25"/>
  <c r="R12" i="25"/>
  <c r="Q12" i="25"/>
  <c r="P12" i="25"/>
  <c r="O12" i="25"/>
  <c r="N12" i="25"/>
  <c r="M12" i="25"/>
  <c r="L12" i="25"/>
  <c r="K12" i="25"/>
  <c r="Y11" i="25"/>
  <c r="X11" i="25"/>
  <c r="W11" i="25"/>
  <c r="V11" i="25"/>
  <c r="U11" i="25"/>
  <c r="AA11" i="25" s="1"/>
  <c r="T11" i="25"/>
  <c r="S11" i="25"/>
  <c r="R11" i="25"/>
  <c r="Q11" i="25"/>
  <c r="P11" i="25"/>
  <c r="O11" i="25"/>
  <c r="N11" i="25"/>
  <c r="M11" i="25"/>
  <c r="L11" i="25"/>
  <c r="K11" i="25"/>
  <c r="Y10" i="25"/>
  <c r="X10" i="25"/>
  <c r="W10" i="25"/>
  <c r="V10" i="25"/>
  <c r="U10" i="25"/>
  <c r="AA10" i="25" s="1"/>
  <c r="T10" i="25"/>
  <c r="S10" i="25"/>
  <c r="R10" i="25"/>
  <c r="Q10" i="25"/>
  <c r="P10" i="25"/>
  <c r="O10" i="25"/>
  <c r="N10" i="25"/>
  <c r="M10" i="25"/>
  <c r="L10" i="25"/>
  <c r="K10" i="25"/>
  <c r="AB1" i="25"/>
  <c r="AA3" i="25" s="1" a="1"/>
  <c r="AA3" i="25" s="1"/>
  <c r="AY117" i="6"/>
  <c r="AV117" i="6"/>
  <c r="AW117" i="6" s="1"/>
  <c r="Y99" i="24"/>
  <c r="Y76" i="24"/>
  <c r="Y20" i="24"/>
  <c r="X20" i="24"/>
  <c r="W20" i="24"/>
  <c r="V20" i="24"/>
  <c r="U20" i="24"/>
  <c r="T20" i="24"/>
  <c r="S20" i="24"/>
  <c r="R20" i="24"/>
  <c r="Q20" i="24"/>
  <c r="P20" i="24"/>
  <c r="O20" i="24"/>
  <c r="N20" i="24"/>
  <c r="M20" i="24"/>
  <c r="L20" i="24"/>
  <c r="K20" i="24"/>
  <c r="J20" i="24"/>
  <c r="I20" i="24"/>
  <c r="Y19" i="24"/>
  <c r="AA19" i="24" s="1"/>
  <c r="X19" i="24"/>
  <c r="W19" i="24"/>
  <c r="V19" i="24"/>
  <c r="U19" i="24"/>
  <c r="T19" i="24"/>
  <c r="S19" i="24"/>
  <c r="R19" i="24"/>
  <c r="Q19" i="24"/>
  <c r="P19" i="24"/>
  <c r="O19" i="24"/>
  <c r="N19" i="24"/>
  <c r="M19" i="24"/>
  <c r="L19" i="24"/>
  <c r="K19" i="24"/>
  <c r="J19" i="24"/>
  <c r="I19" i="24"/>
  <c r="Y17" i="24"/>
  <c r="X17" i="24"/>
  <c r="W17" i="24"/>
  <c r="V17" i="24"/>
  <c r="U17" i="24"/>
  <c r="T17" i="24"/>
  <c r="S17" i="24"/>
  <c r="R17" i="24"/>
  <c r="Q17" i="24"/>
  <c r="P17" i="24"/>
  <c r="O17" i="24"/>
  <c r="N17" i="24"/>
  <c r="M17" i="24"/>
  <c r="L17" i="24"/>
  <c r="K17" i="24"/>
  <c r="J17" i="24"/>
  <c r="I17" i="24"/>
  <c r="Y16" i="24"/>
  <c r="X16" i="24"/>
  <c r="W16" i="24"/>
  <c r="V16" i="24"/>
  <c r="U16" i="24"/>
  <c r="T16" i="24"/>
  <c r="S16" i="24"/>
  <c r="R16" i="24"/>
  <c r="Q16" i="24"/>
  <c r="P16" i="24"/>
  <c r="O16" i="24"/>
  <c r="N16" i="24"/>
  <c r="M16" i="24"/>
  <c r="L16" i="24"/>
  <c r="K16" i="24"/>
  <c r="J16" i="24"/>
  <c r="I16" i="24"/>
  <c r="Y14" i="24"/>
  <c r="X14" i="24"/>
  <c r="W14" i="24"/>
  <c r="V14" i="24"/>
  <c r="U14" i="24"/>
  <c r="AA14" i="24" s="1"/>
  <c r="T14" i="24"/>
  <c r="S14" i="24"/>
  <c r="R14" i="24"/>
  <c r="Q14" i="24"/>
  <c r="P14" i="24"/>
  <c r="O14" i="24"/>
  <c r="N14" i="24"/>
  <c r="M14" i="24"/>
  <c r="L14" i="24"/>
  <c r="K14" i="24"/>
  <c r="J14" i="24"/>
  <c r="I14" i="24"/>
  <c r="Y12" i="24"/>
  <c r="X12" i="24"/>
  <c r="W12" i="24"/>
  <c r="V12" i="24"/>
  <c r="U12" i="24"/>
  <c r="AA12" i="24" s="1"/>
  <c r="T12" i="24"/>
  <c r="S12" i="24"/>
  <c r="R12" i="24"/>
  <c r="Q12" i="24"/>
  <c r="P12" i="24"/>
  <c r="O12" i="24"/>
  <c r="N12" i="24"/>
  <c r="M12" i="24"/>
  <c r="L12" i="24"/>
  <c r="K12" i="24"/>
  <c r="J12" i="24"/>
  <c r="I12" i="24"/>
  <c r="Y11" i="24"/>
  <c r="X11" i="24"/>
  <c r="W11" i="24"/>
  <c r="V11" i="24"/>
  <c r="U11" i="24"/>
  <c r="AA11" i="24" s="1"/>
  <c r="T11" i="24"/>
  <c r="S11" i="24"/>
  <c r="R11" i="24"/>
  <c r="Q11" i="24"/>
  <c r="P11" i="24"/>
  <c r="O11" i="24"/>
  <c r="N11" i="24"/>
  <c r="M11" i="24"/>
  <c r="L11" i="24"/>
  <c r="K11" i="24"/>
  <c r="J11" i="24"/>
  <c r="I11" i="24"/>
  <c r="Y10" i="24"/>
  <c r="X10" i="24"/>
  <c r="W10" i="24"/>
  <c r="V10" i="24"/>
  <c r="U10" i="24"/>
  <c r="AA10" i="24" s="1"/>
  <c r="T10" i="24"/>
  <c r="S10" i="24"/>
  <c r="R10" i="24"/>
  <c r="Q10" i="24"/>
  <c r="P10" i="24"/>
  <c r="O10" i="24"/>
  <c r="N10" i="24"/>
  <c r="M10" i="24"/>
  <c r="L10" i="24"/>
  <c r="K10" i="24"/>
  <c r="J10" i="24"/>
  <c r="I10" i="24"/>
  <c r="AB1" i="24"/>
  <c r="AC73" i="6"/>
  <c r="AD73" i="6" s="1"/>
  <c r="AC74" i="6"/>
  <c r="AD74" i="6" s="1"/>
  <c r="AC75" i="6"/>
  <c r="AD75" i="6" s="1"/>
  <c r="AC76" i="6"/>
  <c r="AD76" i="6" s="1"/>
  <c r="AC77" i="6"/>
  <c r="AD77" i="6" s="1"/>
  <c r="AC78" i="6"/>
  <c r="AD78" i="6" s="1"/>
  <c r="AC79" i="6"/>
  <c r="AD79" i="6" s="1"/>
  <c r="AC80" i="6"/>
  <c r="AD80" i="6" s="1"/>
  <c r="AC81" i="6"/>
  <c r="AD81" i="6" s="1"/>
  <c r="AC82" i="6"/>
  <c r="AD82" i="6" s="1"/>
  <c r="AC83" i="6"/>
  <c r="AD83" i="6" s="1"/>
  <c r="AC84" i="6"/>
  <c r="AD84" i="6" s="1"/>
  <c r="AC85" i="6"/>
  <c r="AD85" i="6" s="1"/>
  <c r="AC86" i="6"/>
  <c r="AD86" i="6" s="1"/>
  <c r="AC87" i="6"/>
  <c r="AD87" i="6" s="1"/>
  <c r="AC88" i="6"/>
  <c r="AD88" i="6" s="1"/>
  <c r="AC89" i="6"/>
  <c r="AD89" i="6" s="1"/>
  <c r="AC90" i="6"/>
  <c r="AD90" i="6" s="1"/>
  <c r="AC91" i="6"/>
  <c r="AD91" i="6" s="1"/>
  <c r="AC92" i="6"/>
  <c r="AD92" i="6" s="1"/>
  <c r="AC93" i="6"/>
  <c r="AD93" i="6" s="1"/>
  <c r="AC94" i="6"/>
  <c r="AD94" i="6" s="1"/>
  <c r="AC95" i="6"/>
  <c r="AD95" i="6" s="1"/>
  <c r="AC96" i="6"/>
  <c r="AD96" i="6" s="1"/>
  <c r="AC97" i="6"/>
  <c r="AD97" i="6" s="1"/>
  <c r="AC98" i="6"/>
  <c r="AD98" i="6" s="1"/>
  <c r="AY115" i="6"/>
  <c r="AV115" i="6"/>
  <c r="AW115" i="6" s="1"/>
  <c r="X58" i="6"/>
  <c r="Y58" i="6"/>
  <c r="Z58" i="6"/>
  <c r="X59" i="6"/>
  <c r="AA58" i="6" s="1"/>
  <c r="Y59" i="6"/>
  <c r="Z59" i="6"/>
  <c r="X60" i="6"/>
  <c r="AA59" i="6" s="1"/>
  <c r="Y60" i="6"/>
  <c r="Z60" i="6"/>
  <c r="X61" i="6"/>
  <c r="AA60" i="6" s="1"/>
  <c r="Y61" i="6"/>
  <c r="Z61" i="6"/>
  <c r="X62" i="6"/>
  <c r="AA61" i="6" s="1"/>
  <c r="Y62" i="6"/>
  <c r="Z62" i="6"/>
  <c r="X63" i="6"/>
  <c r="AA62" i="6" s="1"/>
  <c r="Y63" i="6"/>
  <c r="Z63" i="6"/>
  <c r="X64" i="6"/>
  <c r="AA63" i="6" s="1"/>
  <c r="Y64" i="6"/>
  <c r="Z64" i="6"/>
  <c r="X65" i="6"/>
  <c r="AA64" i="6" s="1"/>
  <c r="Y65" i="6"/>
  <c r="Z65" i="6"/>
  <c r="X66" i="6"/>
  <c r="AA65" i="6" s="1"/>
  <c r="Y66" i="6"/>
  <c r="Z66" i="6"/>
  <c r="X67" i="6"/>
  <c r="AA66" i="6" s="1"/>
  <c r="Y67" i="6"/>
  <c r="Z67" i="6"/>
  <c r="X68" i="6"/>
  <c r="AA67" i="6" s="1"/>
  <c r="Y68" i="6"/>
  <c r="Z68" i="6"/>
  <c r="X69" i="6"/>
  <c r="AA68" i="6" s="1"/>
  <c r="Y69" i="6"/>
  <c r="Z69" i="6"/>
  <c r="X70" i="6"/>
  <c r="Y70" i="6"/>
  <c r="Z70" i="6"/>
  <c r="X71" i="6"/>
  <c r="Y71" i="6"/>
  <c r="Z71" i="6"/>
  <c r="X72" i="6"/>
  <c r="Y72" i="6"/>
  <c r="Z72" i="6"/>
  <c r="X73" i="6"/>
  <c r="Y73" i="6"/>
  <c r="Z73" i="6"/>
  <c r="X74" i="6"/>
  <c r="Y74" i="6"/>
  <c r="Z74" i="6"/>
  <c r="X75" i="6"/>
  <c r="Y75" i="6"/>
  <c r="Z75" i="6"/>
  <c r="X76" i="6"/>
  <c r="Y76" i="6"/>
  <c r="X77" i="6"/>
  <c r="Y77" i="6"/>
  <c r="Z77" i="6"/>
  <c r="X78" i="6"/>
  <c r="Y78" i="6"/>
  <c r="Z78" i="6"/>
  <c r="X79" i="6"/>
  <c r="AA78" i="6" s="1"/>
  <c r="Z79" i="6"/>
  <c r="X80" i="6"/>
  <c r="Y80" i="6"/>
  <c r="Z80" i="6"/>
  <c r="X81" i="6"/>
  <c r="AA80" i="6" s="1"/>
  <c r="Y81" i="6"/>
  <c r="Z81" i="6"/>
  <c r="X82" i="6"/>
  <c r="AA81" i="6" s="1"/>
  <c r="Y82" i="6"/>
  <c r="Z82" i="6"/>
  <c r="X83" i="6"/>
  <c r="AA82" i="6" s="1"/>
  <c r="Y83" i="6"/>
  <c r="Z83" i="6"/>
  <c r="X84" i="6"/>
  <c r="AA83" i="6" s="1"/>
  <c r="Y84" i="6"/>
  <c r="Z84" i="6"/>
  <c r="X85" i="6"/>
  <c r="AA84" i="6" s="1"/>
  <c r="Y85" i="6"/>
  <c r="Z85" i="6"/>
  <c r="X86" i="6"/>
  <c r="AA85" i="6" s="1"/>
  <c r="Y86" i="6"/>
  <c r="Z86" i="6"/>
  <c r="X87" i="6"/>
  <c r="AA86" i="6" s="1"/>
  <c r="Y87" i="6"/>
  <c r="Z87" i="6"/>
  <c r="X88" i="6"/>
  <c r="AA87" i="6" s="1"/>
  <c r="Y88" i="6"/>
  <c r="Z88" i="6"/>
  <c r="X89" i="6"/>
  <c r="AA88" i="6" s="1"/>
  <c r="Y89" i="6"/>
  <c r="Z89" i="6"/>
  <c r="X90" i="6"/>
  <c r="AA89" i="6" s="1"/>
  <c r="Y90" i="6"/>
  <c r="Z90" i="6"/>
  <c r="X91" i="6"/>
  <c r="AA90" i="6" s="1"/>
  <c r="Y91" i="6"/>
  <c r="Z91" i="6"/>
  <c r="X92" i="6"/>
  <c r="AA91" i="6" s="1"/>
  <c r="Y92" i="6"/>
  <c r="Z92" i="6"/>
  <c r="X93" i="6"/>
  <c r="AA92" i="6" s="1"/>
  <c r="Y93" i="6"/>
  <c r="Z93" i="6"/>
  <c r="X94" i="6"/>
  <c r="AA93" i="6" s="1"/>
  <c r="Y94" i="6"/>
  <c r="Z94" i="6"/>
  <c r="X95" i="6"/>
  <c r="AA94" i="6" s="1"/>
  <c r="Y95" i="6"/>
  <c r="Z95" i="6"/>
  <c r="X96" i="6"/>
  <c r="AA95" i="6" s="1"/>
  <c r="Y96" i="6"/>
  <c r="Z96" i="6"/>
  <c r="X97" i="6"/>
  <c r="AA96" i="6" s="1"/>
  <c r="Y97" i="6"/>
  <c r="Z97" i="6"/>
  <c r="AA97" i="6"/>
  <c r="Y57" i="6"/>
  <c r="X57" i="6"/>
  <c r="Z76" i="6" s="1"/>
  <c r="U10" i="11"/>
  <c r="Y10" i="11"/>
  <c r="AY113" i="6"/>
  <c r="AV113" i="6"/>
  <c r="AW113" i="6" s="1"/>
  <c r="AY111" i="6"/>
  <c r="AV111" i="6"/>
  <c r="AW111" i="6" s="1"/>
  <c r="Y16" i="23"/>
  <c r="Y153" i="23"/>
  <c r="Y152" i="23"/>
  <c r="Y151" i="23"/>
  <c r="Y150" i="23"/>
  <c r="Y149" i="23"/>
  <c r="Y148" i="23"/>
  <c r="Y147" i="23"/>
  <c r="Y146" i="23"/>
  <c r="Y145" i="23"/>
  <c r="Y144" i="23"/>
  <c r="Y143" i="23"/>
  <c r="Y142" i="23"/>
  <c r="Y141" i="23"/>
  <c r="Y140" i="23"/>
  <c r="Y139" i="23"/>
  <c r="Y138" i="23"/>
  <c r="Y137" i="23"/>
  <c r="Y136" i="23"/>
  <c r="Y135" i="23"/>
  <c r="Y134" i="23"/>
  <c r="Y133" i="23"/>
  <c r="Y132" i="23"/>
  <c r="Y131" i="23"/>
  <c r="Y130" i="23"/>
  <c r="Y129" i="23"/>
  <c r="Y128" i="23"/>
  <c r="Y127" i="23"/>
  <c r="Y126" i="23"/>
  <c r="Y125" i="23"/>
  <c r="Y124" i="23"/>
  <c r="Y123" i="23"/>
  <c r="Y122" i="23"/>
  <c r="Y121" i="23"/>
  <c r="Y120" i="23"/>
  <c r="Y119" i="23"/>
  <c r="Y118" i="23"/>
  <c r="Y117" i="23"/>
  <c r="Y116" i="23"/>
  <c r="Y115" i="23"/>
  <c r="Y114" i="23"/>
  <c r="Y113" i="23"/>
  <c r="Y112" i="23"/>
  <c r="Y111" i="23"/>
  <c r="Y110" i="23"/>
  <c r="Y109" i="23"/>
  <c r="Y108" i="23"/>
  <c r="Y107" i="23"/>
  <c r="Y106" i="23"/>
  <c r="Y105" i="23"/>
  <c r="Y104" i="23"/>
  <c r="Y103" i="23"/>
  <c r="Y102" i="23"/>
  <c r="Y101" i="23"/>
  <c r="Y100" i="23"/>
  <c r="Y99" i="23"/>
  <c r="Y98" i="23"/>
  <c r="Y97" i="23"/>
  <c r="Y96" i="23"/>
  <c r="Y95" i="23"/>
  <c r="Y94" i="23"/>
  <c r="Y93" i="23"/>
  <c r="Y92" i="23"/>
  <c r="Y91" i="23"/>
  <c r="Y90" i="23"/>
  <c r="Y89" i="23"/>
  <c r="Y88" i="23"/>
  <c r="Y87" i="23"/>
  <c r="Y86" i="23"/>
  <c r="Y85" i="23"/>
  <c r="Y84" i="23"/>
  <c r="Y83" i="23"/>
  <c r="Y82" i="23"/>
  <c r="Y81" i="23"/>
  <c r="Y80" i="23"/>
  <c r="Y79" i="23"/>
  <c r="Y78" i="23"/>
  <c r="Y77" i="23"/>
  <c r="Y76" i="23"/>
  <c r="Y75" i="23"/>
  <c r="Y74" i="23"/>
  <c r="Y73" i="23"/>
  <c r="Y72" i="23"/>
  <c r="X20" i="23"/>
  <c r="V20" i="23"/>
  <c r="U20" i="23"/>
  <c r="Y71" i="23"/>
  <c r="Y70" i="23"/>
  <c r="Y69" i="23"/>
  <c r="Y68" i="23"/>
  <c r="Y67" i="23"/>
  <c r="Y66" i="23"/>
  <c r="Y65" i="23"/>
  <c r="Y64" i="23"/>
  <c r="Y63" i="23"/>
  <c r="Y62" i="23"/>
  <c r="Y61" i="23"/>
  <c r="Y60" i="23"/>
  <c r="Y59" i="23"/>
  <c r="Y58" i="23"/>
  <c r="Y57" i="23"/>
  <c r="Y56" i="23"/>
  <c r="Y55" i="23"/>
  <c r="Y54" i="23"/>
  <c r="Y53" i="23"/>
  <c r="Y52" i="23"/>
  <c r="Y51" i="23"/>
  <c r="Y50" i="23"/>
  <c r="Y49" i="23"/>
  <c r="Y48" i="23"/>
  <c r="Y47" i="23"/>
  <c r="Y46" i="23"/>
  <c r="Y45" i="23"/>
  <c r="W19" i="23"/>
  <c r="W17" i="23" s="1"/>
  <c r="U19" i="23"/>
  <c r="Y44" i="23"/>
  <c r="Y43" i="23"/>
  <c r="Y42" i="23"/>
  <c r="Y41" i="23"/>
  <c r="Y40" i="23"/>
  <c r="Y39" i="23"/>
  <c r="Y38" i="23"/>
  <c r="Y37" i="23"/>
  <c r="Y36" i="23"/>
  <c r="Y35" i="23"/>
  <c r="Y34" i="23"/>
  <c r="Y33" i="23"/>
  <c r="Y32" i="23"/>
  <c r="Y31" i="23"/>
  <c r="Y30" i="23"/>
  <c r="Y29" i="23"/>
  <c r="Y28" i="23"/>
  <c r="Y27" i="23"/>
  <c r="Y26" i="23"/>
  <c r="Y20" i="23"/>
  <c r="W20" i="23"/>
  <c r="T20" i="23"/>
  <c r="S20" i="23"/>
  <c r="R20" i="23"/>
  <c r="Q20" i="23"/>
  <c r="P20" i="23"/>
  <c r="O20" i="23"/>
  <c r="X19" i="23"/>
  <c r="V19" i="23"/>
  <c r="T19" i="23"/>
  <c r="S19" i="23"/>
  <c r="S17" i="23" s="1"/>
  <c r="R19" i="23"/>
  <c r="R17" i="23" s="1"/>
  <c r="Q19" i="23"/>
  <c r="P19" i="23"/>
  <c r="P17" i="23" s="1"/>
  <c r="O19" i="23"/>
  <c r="Q17" i="23"/>
  <c r="O17" i="23"/>
  <c r="X16" i="23"/>
  <c r="W16" i="23"/>
  <c r="V16" i="23"/>
  <c r="V10" i="23" s="1"/>
  <c r="U16" i="23"/>
  <c r="T16" i="23"/>
  <c r="S16" i="23"/>
  <c r="R16" i="23"/>
  <c r="Q16" i="23"/>
  <c r="T10" i="23" s="1"/>
  <c r="P16" i="23"/>
  <c r="O16" i="23"/>
  <c r="Q12" i="23"/>
  <c r="P12" i="23"/>
  <c r="O12" i="23"/>
  <c r="AB1" i="23"/>
  <c r="AA3" i="23" s="1" a="1"/>
  <c r="AA3" i="23" s="1"/>
  <c r="U26" i="22"/>
  <c r="V26" i="22"/>
  <c r="W26" i="22"/>
  <c r="X26" i="22"/>
  <c r="U27" i="22"/>
  <c r="V27" i="22"/>
  <c r="W27" i="22"/>
  <c r="X27" i="22"/>
  <c r="U28" i="22"/>
  <c r="V28" i="22"/>
  <c r="W28" i="22"/>
  <c r="X28" i="22"/>
  <c r="U29" i="22"/>
  <c r="V29" i="22"/>
  <c r="W29" i="22"/>
  <c r="X29" i="22"/>
  <c r="U30" i="22"/>
  <c r="V30" i="22"/>
  <c r="W30" i="22"/>
  <c r="X30" i="22"/>
  <c r="U31" i="22"/>
  <c r="V31" i="22"/>
  <c r="W31" i="22"/>
  <c r="X31" i="22"/>
  <c r="U32" i="22"/>
  <c r="V32" i="22"/>
  <c r="W32" i="22"/>
  <c r="X32" i="22"/>
  <c r="U33" i="22"/>
  <c r="V33" i="22"/>
  <c r="W33" i="22"/>
  <c r="X33" i="22"/>
  <c r="U34" i="22"/>
  <c r="V34" i="22"/>
  <c r="W34" i="22"/>
  <c r="X34" i="22"/>
  <c r="U35" i="22"/>
  <c r="V35" i="22"/>
  <c r="W35" i="22"/>
  <c r="X35" i="22"/>
  <c r="U36" i="22"/>
  <c r="V36" i="22"/>
  <c r="W36" i="22"/>
  <c r="X36" i="22"/>
  <c r="U37" i="22"/>
  <c r="V37" i="22"/>
  <c r="W37" i="22"/>
  <c r="X37" i="22"/>
  <c r="U38" i="22"/>
  <c r="V38" i="22"/>
  <c r="W38" i="22"/>
  <c r="X38" i="22"/>
  <c r="U39" i="22"/>
  <c r="V39" i="22"/>
  <c r="W39" i="22"/>
  <c r="X39" i="22"/>
  <c r="U40" i="22"/>
  <c r="V40" i="22"/>
  <c r="W40" i="22"/>
  <c r="X40" i="22"/>
  <c r="U41" i="22"/>
  <c r="V41" i="22"/>
  <c r="W41" i="22"/>
  <c r="X41" i="22"/>
  <c r="U42" i="22"/>
  <c r="V42" i="22"/>
  <c r="W42" i="22"/>
  <c r="X42" i="22"/>
  <c r="U43" i="22"/>
  <c r="V43" i="22"/>
  <c r="W43" i="22"/>
  <c r="X43" i="22"/>
  <c r="U44" i="22"/>
  <c r="V44" i="22"/>
  <c r="W44" i="22"/>
  <c r="X44" i="22"/>
  <c r="U45" i="22"/>
  <c r="V45" i="22"/>
  <c r="W45" i="22"/>
  <c r="X45" i="22"/>
  <c r="U46" i="22"/>
  <c r="V46" i="22"/>
  <c r="W46" i="22"/>
  <c r="X46" i="22"/>
  <c r="U47" i="22"/>
  <c r="V47" i="22"/>
  <c r="W47" i="22"/>
  <c r="X47" i="22"/>
  <c r="U48" i="22"/>
  <c r="V48" i="22"/>
  <c r="W48" i="22"/>
  <c r="X48" i="22"/>
  <c r="U49" i="22"/>
  <c r="V49" i="22"/>
  <c r="W49" i="22"/>
  <c r="X49" i="22"/>
  <c r="U50" i="22"/>
  <c r="V50" i="22"/>
  <c r="W50" i="22"/>
  <c r="X50" i="22"/>
  <c r="U51" i="22"/>
  <c r="V51" i="22"/>
  <c r="W51" i="22"/>
  <c r="X51" i="22"/>
  <c r="U52" i="22"/>
  <c r="V52" i="22"/>
  <c r="W52" i="22"/>
  <c r="X52" i="22"/>
  <c r="U53" i="22"/>
  <c r="V53" i="22"/>
  <c r="W53" i="22"/>
  <c r="X53" i="22"/>
  <c r="U54" i="22"/>
  <c r="V54" i="22"/>
  <c r="W54" i="22"/>
  <c r="X54" i="22"/>
  <c r="U55" i="22"/>
  <c r="V55" i="22"/>
  <c r="W55" i="22"/>
  <c r="X55" i="22"/>
  <c r="U56" i="22"/>
  <c r="V56" i="22"/>
  <c r="W56" i="22"/>
  <c r="X56" i="22"/>
  <c r="U57" i="22"/>
  <c r="V57" i="22"/>
  <c r="W57" i="22"/>
  <c r="X57" i="22"/>
  <c r="U58" i="22"/>
  <c r="V58" i="22"/>
  <c r="W58" i="22"/>
  <c r="X58" i="22"/>
  <c r="U59" i="22"/>
  <c r="V59" i="22"/>
  <c r="W59" i="22"/>
  <c r="X59" i="22"/>
  <c r="U60" i="22"/>
  <c r="V60" i="22"/>
  <c r="W60" i="22"/>
  <c r="X60" i="22"/>
  <c r="U61" i="22"/>
  <c r="V61" i="22"/>
  <c r="W61" i="22"/>
  <c r="X61" i="22"/>
  <c r="U62" i="22"/>
  <c r="V62" i="22"/>
  <c r="W62" i="22"/>
  <c r="X62" i="22"/>
  <c r="U63" i="22"/>
  <c r="V63" i="22"/>
  <c r="W63" i="22"/>
  <c r="X63" i="22"/>
  <c r="U64" i="22"/>
  <c r="V64" i="22"/>
  <c r="W64" i="22"/>
  <c r="X64" i="22"/>
  <c r="U65" i="22"/>
  <c r="V65" i="22"/>
  <c r="W65" i="22"/>
  <c r="X65" i="22"/>
  <c r="U66" i="22"/>
  <c r="V66" i="22"/>
  <c r="W66" i="22"/>
  <c r="X66" i="22"/>
  <c r="U67" i="22"/>
  <c r="V67" i="22"/>
  <c r="W67" i="22"/>
  <c r="X67" i="22"/>
  <c r="U68" i="22"/>
  <c r="V68" i="22"/>
  <c r="W68" i="22"/>
  <c r="X68" i="22"/>
  <c r="U69" i="22"/>
  <c r="V69" i="22"/>
  <c r="W69" i="22"/>
  <c r="X69" i="22"/>
  <c r="U70" i="22"/>
  <c r="V70" i="22"/>
  <c r="W70" i="22"/>
  <c r="X70" i="22"/>
  <c r="U71" i="22"/>
  <c r="V71" i="22"/>
  <c r="W71" i="22"/>
  <c r="X71" i="22"/>
  <c r="U72" i="22"/>
  <c r="V72" i="22"/>
  <c r="W72" i="22"/>
  <c r="X72" i="22"/>
  <c r="U73" i="22"/>
  <c r="V73" i="22"/>
  <c r="W73" i="22"/>
  <c r="X73" i="22"/>
  <c r="U74" i="22"/>
  <c r="V74" i="22"/>
  <c r="W74" i="22"/>
  <c r="X74" i="22"/>
  <c r="U75" i="22"/>
  <c r="V75" i="22"/>
  <c r="W75" i="22"/>
  <c r="X75" i="22"/>
  <c r="R12" i="6" a="1"/>
  <c r="L14" i="6" a="1"/>
  <c r="R14" i="6" a="1"/>
  <c r="N14" i="6" a="1"/>
  <c r="P14" i="6" a="1"/>
  <c r="P12" i="6" a="1"/>
  <c r="J19" i="6" a="1"/>
  <c r="R19" i="6" a="1"/>
  <c r="L19" i="6" a="1"/>
  <c r="N12" i="6" a="1"/>
  <c r="J12" i="6" a="1"/>
  <c r="N19" i="6" a="1"/>
  <c r="P19" i="6" a="1"/>
  <c r="L12" i="6" a="1"/>
  <c r="J14" i="6" a="1"/>
  <c r="J14" i="6" l="1"/>
  <c r="P19" i="6"/>
  <c r="N19" i="6"/>
  <c r="L19" i="6"/>
  <c r="R19" i="6"/>
  <c r="J19" i="6"/>
  <c r="P14" i="6"/>
  <c r="N14" i="6"/>
  <c r="R14" i="6"/>
  <c r="L14" i="6"/>
  <c r="AA20" i="25"/>
  <c r="AA20" i="24"/>
  <c r="AA77" i="6"/>
  <c r="AA76" i="6"/>
  <c r="AA75" i="6"/>
  <c r="AA74" i="6"/>
  <c r="AA73" i="6"/>
  <c r="AA72" i="6"/>
  <c r="AA71" i="6"/>
  <c r="AA70" i="6"/>
  <c r="AA69" i="6"/>
  <c r="L12" i="6"/>
  <c r="R12" i="6"/>
  <c r="J12" i="6"/>
  <c r="P12" i="6"/>
  <c r="N12" i="6"/>
  <c r="Y19" i="23"/>
  <c r="AA20" i="23" s="1"/>
  <c r="T12" i="23"/>
  <c r="R12" i="23"/>
  <c r="V17" i="23"/>
  <c r="W14" i="23" s="1"/>
  <c r="U10" i="23"/>
  <c r="S12" i="23"/>
  <c r="Y11" i="23"/>
  <c r="T17" i="23"/>
  <c r="O14" i="23"/>
  <c r="R11" i="23"/>
  <c r="Y12" i="23"/>
  <c r="Y10" i="23"/>
  <c r="R14" i="23"/>
  <c r="V12" i="23"/>
  <c r="P14" i="23"/>
  <c r="Q14" i="23"/>
  <c r="S14" i="23"/>
  <c r="U14" i="23"/>
  <c r="X17" i="23"/>
  <c r="U17" i="23"/>
  <c r="Q11" i="23"/>
  <c r="U12" i="23"/>
  <c r="O10" i="23"/>
  <c r="W10" i="23"/>
  <c r="S11" i="23"/>
  <c r="W12" i="23"/>
  <c r="P10" i="23"/>
  <c r="X10" i="23"/>
  <c r="AA10" i="23" s="1"/>
  <c r="T11" i="23"/>
  <c r="X12" i="23"/>
  <c r="T14" i="23"/>
  <c r="Q10" i="23"/>
  <c r="U11" i="23"/>
  <c r="R10" i="23"/>
  <c r="V11" i="23"/>
  <c r="S10" i="23"/>
  <c r="O11" i="23"/>
  <c r="W11" i="23"/>
  <c r="P11" i="23"/>
  <c r="X11" i="23"/>
  <c r="AS109" i="6"/>
  <c r="AY109" i="6"/>
  <c r="AV109" i="6"/>
  <c r="AW109" i="6" s="1"/>
  <c r="J16" i="22"/>
  <c r="K16" i="22"/>
  <c r="L16" i="22"/>
  <c r="M16" i="22"/>
  <c r="N16" i="22"/>
  <c r="O16" i="22"/>
  <c r="P16" i="22"/>
  <c r="Q16" i="22"/>
  <c r="R16" i="22"/>
  <c r="S16" i="22"/>
  <c r="T16" i="22"/>
  <c r="U16" i="22"/>
  <c r="V16" i="22"/>
  <c r="W16" i="22"/>
  <c r="X16" i="22"/>
  <c r="Y17" i="22"/>
  <c r="Y16" i="22"/>
  <c r="M14" i="22"/>
  <c r="L14" i="22"/>
  <c r="K14" i="22"/>
  <c r="J14" i="22"/>
  <c r="I14" i="22"/>
  <c r="H14" i="22"/>
  <c r="G14" i="22"/>
  <c r="Q12" i="22"/>
  <c r="P12" i="22"/>
  <c r="O12" i="22"/>
  <c r="N12" i="22"/>
  <c r="M12" i="22"/>
  <c r="L12" i="22"/>
  <c r="K12" i="22"/>
  <c r="J12" i="22"/>
  <c r="I12" i="22"/>
  <c r="H12" i="22"/>
  <c r="G12" i="22"/>
  <c r="L11" i="22"/>
  <c r="K11" i="22"/>
  <c r="J11" i="22"/>
  <c r="I11" i="22"/>
  <c r="H11" i="22"/>
  <c r="G11" i="22"/>
  <c r="N10" i="22"/>
  <c r="K10" i="22"/>
  <c r="J10" i="22"/>
  <c r="I10" i="22"/>
  <c r="H10" i="22"/>
  <c r="G10" i="22"/>
  <c r="W19" i="22"/>
  <c r="X19" i="22"/>
  <c r="Y26" i="22"/>
  <c r="Y27" i="22"/>
  <c r="Y28" i="22"/>
  <c r="Y29" i="22"/>
  <c r="Y30" i="22"/>
  <c r="Y31" i="22"/>
  <c r="Y32" i="22"/>
  <c r="Y33" i="22"/>
  <c r="Y34" i="22"/>
  <c r="Y35" i="22"/>
  <c r="Y36" i="22"/>
  <c r="Y37" i="22"/>
  <c r="Y38" i="22"/>
  <c r="Y39" i="22"/>
  <c r="Y40" i="22"/>
  <c r="Y41" i="22"/>
  <c r="Y42" i="22"/>
  <c r="Y43" i="22"/>
  <c r="Y44" i="22"/>
  <c r="Y45" i="22"/>
  <c r="Y46" i="22"/>
  <c r="Y47" i="22"/>
  <c r="Y48" i="22"/>
  <c r="Y49" i="22"/>
  <c r="Y50" i="22"/>
  <c r="Y51" i="22"/>
  <c r="Y52" i="22"/>
  <c r="Y53" i="22"/>
  <c r="Y54" i="22"/>
  <c r="Y55" i="22"/>
  <c r="Y56" i="22"/>
  <c r="Y57" i="22"/>
  <c r="Y58" i="22"/>
  <c r="Y59" i="22"/>
  <c r="Y60" i="22"/>
  <c r="Y61" i="22"/>
  <c r="Y62" i="22"/>
  <c r="Y63" i="22"/>
  <c r="Y64" i="22"/>
  <c r="Y65" i="22"/>
  <c r="Y66" i="22"/>
  <c r="Y67" i="22"/>
  <c r="Y68" i="22"/>
  <c r="Y69" i="22"/>
  <c r="Y70" i="22"/>
  <c r="Y71" i="22"/>
  <c r="Y72" i="22"/>
  <c r="Y73" i="22"/>
  <c r="Y74" i="22"/>
  <c r="Y75" i="22"/>
  <c r="Y99" i="22"/>
  <c r="Y76" i="22"/>
  <c r="X20" i="22"/>
  <c r="X17" i="22" s="1"/>
  <c r="Y14" i="22" s="1"/>
  <c r="W20" i="22"/>
  <c r="V20" i="22"/>
  <c r="U20" i="22"/>
  <c r="V19" i="22"/>
  <c r="Y19" i="22"/>
  <c r="U19" i="22"/>
  <c r="Y20" i="22"/>
  <c r="T20" i="22"/>
  <c r="T17" i="22" s="1"/>
  <c r="S20" i="22"/>
  <c r="R20" i="22"/>
  <c r="Q20" i="22"/>
  <c r="P20" i="22"/>
  <c r="O20" i="22"/>
  <c r="N20" i="22"/>
  <c r="M20" i="22"/>
  <c r="L20" i="22"/>
  <c r="K20" i="22"/>
  <c r="J20" i="22"/>
  <c r="T19" i="22"/>
  <c r="S19" i="22"/>
  <c r="R19" i="22"/>
  <c r="Q19" i="22"/>
  <c r="P19" i="22"/>
  <c r="O19" i="22"/>
  <c r="N19" i="22"/>
  <c r="N17" i="22"/>
  <c r="M19" i="22"/>
  <c r="L19" i="22"/>
  <c r="K19" i="22"/>
  <c r="J19" i="22"/>
  <c r="J17" i="22"/>
  <c r="AB1" i="22"/>
  <c r="AA3" i="22" s="1" a="1"/>
  <c r="AA3" i="22" s="1"/>
  <c r="Y10" i="19"/>
  <c r="X10" i="21"/>
  <c r="U27" i="21"/>
  <c r="V27" i="21"/>
  <c r="W27" i="21"/>
  <c r="X27" i="21"/>
  <c r="Y27" i="21"/>
  <c r="U28" i="21"/>
  <c r="V28" i="21"/>
  <c r="W28" i="21"/>
  <c r="X28" i="21"/>
  <c r="Y28" i="21"/>
  <c r="U29" i="21"/>
  <c r="V29" i="21"/>
  <c r="W29" i="21"/>
  <c r="X29" i="21"/>
  <c r="Y29" i="21"/>
  <c r="U30" i="21"/>
  <c r="V30" i="21"/>
  <c r="W30" i="21"/>
  <c r="X30" i="21"/>
  <c r="Y30" i="21"/>
  <c r="U31" i="21"/>
  <c r="V31" i="21"/>
  <c r="W31" i="21"/>
  <c r="X31" i="21"/>
  <c r="Y31" i="21"/>
  <c r="U32" i="21"/>
  <c r="V32" i="21"/>
  <c r="W32" i="21"/>
  <c r="X32" i="21"/>
  <c r="Y32" i="21"/>
  <c r="U33" i="21"/>
  <c r="V33" i="21"/>
  <c r="W33" i="21"/>
  <c r="X33" i="21"/>
  <c r="Y33" i="21"/>
  <c r="U34" i="21"/>
  <c r="V34" i="21"/>
  <c r="W34" i="21"/>
  <c r="X34" i="21"/>
  <c r="Y34" i="21"/>
  <c r="U35" i="21"/>
  <c r="V35" i="21"/>
  <c r="W35" i="21"/>
  <c r="X35" i="21"/>
  <c r="Y35" i="21"/>
  <c r="U36" i="21"/>
  <c r="V36" i="21"/>
  <c r="W36" i="21"/>
  <c r="X36" i="21"/>
  <c r="Y36" i="21"/>
  <c r="U37" i="21"/>
  <c r="V37" i="21"/>
  <c r="W37" i="21"/>
  <c r="X37" i="21"/>
  <c r="Y37" i="21"/>
  <c r="U38" i="21"/>
  <c r="V38" i="21"/>
  <c r="W38" i="21"/>
  <c r="X38" i="21"/>
  <c r="Y38" i="21"/>
  <c r="U39" i="21"/>
  <c r="V39" i="21"/>
  <c r="W39" i="21"/>
  <c r="X39" i="21"/>
  <c r="Y39" i="21"/>
  <c r="U40" i="21"/>
  <c r="V40" i="21"/>
  <c r="W40" i="21"/>
  <c r="X40" i="21"/>
  <c r="Y40" i="21"/>
  <c r="U41" i="21"/>
  <c r="V41" i="21"/>
  <c r="W41" i="21"/>
  <c r="X41" i="21"/>
  <c r="Y41" i="21"/>
  <c r="U42" i="21"/>
  <c r="V42" i="21"/>
  <c r="W42" i="21"/>
  <c r="X42" i="21"/>
  <c r="Y42" i="21"/>
  <c r="U43" i="21"/>
  <c r="V43" i="21"/>
  <c r="W43" i="21"/>
  <c r="X43" i="21"/>
  <c r="Y43" i="21"/>
  <c r="U44" i="21"/>
  <c r="V44" i="21"/>
  <c r="W44" i="21"/>
  <c r="X44" i="21"/>
  <c r="Y44" i="21"/>
  <c r="U45" i="21"/>
  <c r="V45" i="21"/>
  <c r="W45" i="21"/>
  <c r="X45" i="21"/>
  <c r="Y45" i="21"/>
  <c r="U46" i="21"/>
  <c r="V46" i="21"/>
  <c r="W46" i="21"/>
  <c r="X46" i="21"/>
  <c r="Y46" i="21"/>
  <c r="U47" i="21"/>
  <c r="V47" i="21"/>
  <c r="W47" i="21"/>
  <c r="X47" i="21"/>
  <c r="Y47" i="21"/>
  <c r="U48" i="21"/>
  <c r="V48" i="21"/>
  <c r="W48" i="21"/>
  <c r="X48" i="21"/>
  <c r="Y48" i="21"/>
  <c r="U49" i="21"/>
  <c r="V49" i="21"/>
  <c r="W49" i="21"/>
  <c r="X49" i="21"/>
  <c r="Y49" i="21"/>
  <c r="U50" i="21"/>
  <c r="V50" i="21"/>
  <c r="W50" i="21"/>
  <c r="X50" i="21"/>
  <c r="Y50" i="21"/>
  <c r="U51" i="21"/>
  <c r="V51" i="21"/>
  <c r="W51" i="21"/>
  <c r="X51" i="21"/>
  <c r="Y51" i="21"/>
  <c r="U52" i="21"/>
  <c r="V52" i="21"/>
  <c r="W52" i="21"/>
  <c r="X52" i="21"/>
  <c r="Y52" i="21"/>
  <c r="U53" i="21"/>
  <c r="V53" i="21"/>
  <c r="W53" i="21"/>
  <c r="X53" i="21"/>
  <c r="Y53" i="21"/>
  <c r="U54" i="21"/>
  <c r="V54" i="21"/>
  <c r="W54" i="21"/>
  <c r="X54" i="21"/>
  <c r="Y54" i="21"/>
  <c r="U55" i="21"/>
  <c r="V55" i="21"/>
  <c r="W55" i="21"/>
  <c r="X55" i="21"/>
  <c r="Y55" i="21"/>
  <c r="U56" i="21"/>
  <c r="V56" i="21"/>
  <c r="W56" i="21"/>
  <c r="X56" i="21"/>
  <c r="Y56" i="21"/>
  <c r="U57" i="21"/>
  <c r="V57" i="21"/>
  <c r="W57" i="21"/>
  <c r="X57" i="21"/>
  <c r="Y57" i="21"/>
  <c r="U58" i="21"/>
  <c r="V58" i="21"/>
  <c r="W58" i="21"/>
  <c r="X58" i="21"/>
  <c r="Y58" i="21"/>
  <c r="U59" i="21"/>
  <c r="V59" i="21"/>
  <c r="W59" i="21"/>
  <c r="X59" i="21"/>
  <c r="Y59" i="21"/>
  <c r="U60" i="21"/>
  <c r="V60" i="21"/>
  <c r="W60" i="21"/>
  <c r="X60" i="21"/>
  <c r="Y60" i="21"/>
  <c r="U61" i="21"/>
  <c r="V61" i="21"/>
  <c r="W61" i="21"/>
  <c r="X61" i="21"/>
  <c r="Y61" i="21"/>
  <c r="U62" i="21"/>
  <c r="V62" i="21"/>
  <c r="W62" i="21"/>
  <c r="X62" i="21"/>
  <c r="Y62" i="21"/>
  <c r="U63" i="21"/>
  <c r="V63" i="21"/>
  <c r="W63" i="21"/>
  <c r="X63" i="21"/>
  <c r="Y63" i="21"/>
  <c r="U64" i="21"/>
  <c r="V64" i="21"/>
  <c r="W64" i="21"/>
  <c r="X64" i="21"/>
  <c r="Y64" i="21"/>
  <c r="U65" i="21"/>
  <c r="V65" i="21"/>
  <c r="W65" i="21"/>
  <c r="X65" i="21"/>
  <c r="Y65" i="21"/>
  <c r="U66" i="21"/>
  <c r="V66" i="21"/>
  <c r="W66" i="21"/>
  <c r="X66" i="21"/>
  <c r="Y66" i="21"/>
  <c r="U67" i="21"/>
  <c r="V67" i="21"/>
  <c r="W67" i="21"/>
  <c r="X67" i="21"/>
  <c r="Y67" i="21"/>
  <c r="U68" i="21"/>
  <c r="V68" i="21"/>
  <c r="W68" i="21"/>
  <c r="X68" i="21"/>
  <c r="Y68" i="21"/>
  <c r="U69" i="21"/>
  <c r="V69" i="21"/>
  <c r="W69" i="21"/>
  <c r="X69" i="21"/>
  <c r="Y69" i="21"/>
  <c r="U70" i="21"/>
  <c r="V70" i="21"/>
  <c r="W70" i="21"/>
  <c r="X70" i="21"/>
  <c r="Y70" i="21"/>
  <c r="U71" i="21"/>
  <c r="V71" i="21"/>
  <c r="W71" i="21"/>
  <c r="X71" i="21"/>
  <c r="Y71" i="21"/>
  <c r="U72" i="21"/>
  <c r="V72" i="21"/>
  <c r="W72" i="21"/>
  <c r="X72" i="21"/>
  <c r="Y72" i="21"/>
  <c r="U73" i="21"/>
  <c r="V73" i="21"/>
  <c r="W73" i="21"/>
  <c r="X73" i="21"/>
  <c r="Y73" i="21"/>
  <c r="U74" i="21"/>
  <c r="V74" i="21"/>
  <c r="W74" i="21"/>
  <c r="X74" i="21"/>
  <c r="Y74" i="21"/>
  <c r="U75" i="21"/>
  <c r="V75" i="21"/>
  <c r="W75" i="21"/>
  <c r="X75" i="21"/>
  <c r="Y75" i="21"/>
  <c r="U26" i="21"/>
  <c r="V26" i="21"/>
  <c r="W26" i="21"/>
  <c r="X26" i="21"/>
  <c r="U34" i="7"/>
  <c r="V34" i="7"/>
  <c r="W34" i="7"/>
  <c r="X34" i="7"/>
  <c r="Y34" i="7"/>
  <c r="U35" i="7"/>
  <c r="V35" i="7"/>
  <c r="W35" i="7"/>
  <c r="X35" i="7"/>
  <c r="Y35" i="7"/>
  <c r="U36" i="7"/>
  <c r="V36" i="7"/>
  <c r="W36" i="7"/>
  <c r="X36" i="7"/>
  <c r="Y36" i="7"/>
  <c r="U37" i="7"/>
  <c r="V37" i="7"/>
  <c r="W37" i="7"/>
  <c r="X37" i="7"/>
  <c r="Y37" i="7"/>
  <c r="U38" i="7"/>
  <c r="V38" i="7"/>
  <c r="W38" i="7"/>
  <c r="X38" i="7"/>
  <c r="Y38" i="7"/>
  <c r="U39" i="7"/>
  <c r="V39" i="7"/>
  <c r="W39" i="7"/>
  <c r="X39" i="7"/>
  <c r="Y39" i="7"/>
  <c r="U40" i="7"/>
  <c r="V40" i="7"/>
  <c r="W40" i="7"/>
  <c r="X40" i="7"/>
  <c r="Y40" i="7"/>
  <c r="U41" i="7"/>
  <c r="V41" i="7"/>
  <c r="W41" i="7"/>
  <c r="X41" i="7"/>
  <c r="Y41" i="7"/>
  <c r="U42" i="7"/>
  <c r="V42" i="7"/>
  <c r="W42" i="7"/>
  <c r="X42" i="7"/>
  <c r="Y42" i="7"/>
  <c r="U43" i="7"/>
  <c r="V43" i="7"/>
  <c r="W43" i="7"/>
  <c r="X43" i="7"/>
  <c r="Y43" i="7"/>
  <c r="U44" i="7"/>
  <c r="V44" i="7"/>
  <c r="W44" i="7"/>
  <c r="X44" i="7"/>
  <c r="Y44" i="7"/>
  <c r="U45" i="7"/>
  <c r="V45" i="7"/>
  <c r="W45" i="7"/>
  <c r="X45" i="7"/>
  <c r="Y45" i="7"/>
  <c r="U46" i="7"/>
  <c r="V46" i="7"/>
  <c r="W46" i="7"/>
  <c r="X46" i="7"/>
  <c r="Y46" i="7"/>
  <c r="U47" i="7"/>
  <c r="V47" i="7"/>
  <c r="W47" i="7"/>
  <c r="X47" i="7"/>
  <c r="Y47" i="7"/>
  <c r="U48" i="7"/>
  <c r="V48" i="7"/>
  <c r="W48" i="7"/>
  <c r="X48" i="7"/>
  <c r="Y48" i="7"/>
  <c r="U49" i="7"/>
  <c r="V49" i="7"/>
  <c r="W49" i="7"/>
  <c r="X49" i="7"/>
  <c r="Y49" i="7"/>
  <c r="U50" i="7"/>
  <c r="V50" i="7"/>
  <c r="W50" i="7"/>
  <c r="X50" i="7"/>
  <c r="Y50" i="7"/>
  <c r="U51" i="7"/>
  <c r="V51" i="7"/>
  <c r="W51" i="7"/>
  <c r="X51" i="7"/>
  <c r="Y51" i="7"/>
  <c r="U52" i="7"/>
  <c r="V52" i="7"/>
  <c r="W52" i="7"/>
  <c r="X52" i="7"/>
  <c r="Y52" i="7"/>
  <c r="U53" i="7"/>
  <c r="V53" i="7"/>
  <c r="W53" i="7"/>
  <c r="X53" i="7"/>
  <c r="Y53" i="7"/>
  <c r="U54" i="7"/>
  <c r="V54" i="7"/>
  <c r="W54" i="7"/>
  <c r="X54" i="7"/>
  <c r="Y54" i="7"/>
  <c r="U55" i="7"/>
  <c r="V55" i="7"/>
  <c r="W55" i="7"/>
  <c r="X55" i="7"/>
  <c r="Y55" i="7"/>
  <c r="U56" i="7"/>
  <c r="V56" i="7"/>
  <c r="W56" i="7"/>
  <c r="X56" i="7"/>
  <c r="Y56" i="7"/>
  <c r="U57" i="7"/>
  <c r="V57" i="7"/>
  <c r="W57" i="7"/>
  <c r="X57" i="7"/>
  <c r="Y57" i="7"/>
  <c r="U58" i="7"/>
  <c r="V58" i="7"/>
  <c r="W58" i="7"/>
  <c r="X58" i="7"/>
  <c r="Y58" i="7"/>
  <c r="U59" i="7"/>
  <c r="V59" i="7"/>
  <c r="W59" i="7"/>
  <c r="X59" i="7"/>
  <c r="Y59" i="7"/>
  <c r="U60" i="7"/>
  <c r="V60" i="7"/>
  <c r="W60" i="7"/>
  <c r="X60" i="7"/>
  <c r="Y60" i="7"/>
  <c r="U61" i="7"/>
  <c r="V61" i="7"/>
  <c r="W61" i="7"/>
  <c r="X61" i="7"/>
  <c r="Y61" i="7"/>
  <c r="U62" i="7"/>
  <c r="V62" i="7"/>
  <c r="W62" i="7"/>
  <c r="X62" i="7"/>
  <c r="Y62" i="7"/>
  <c r="U63" i="7"/>
  <c r="V63" i="7"/>
  <c r="W63" i="7"/>
  <c r="X63" i="7"/>
  <c r="Y63" i="7"/>
  <c r="U64" i="7"/>
  <c r="V64" i="7"/>
  <c r="W64" i="7"/>
  <c r="X64" i="7"/>
  <c r="Y64" i="7"/>
  <c r="U65" i="7"/>
  <c r="V65" i="7"/>
  <c r="W65" i="7"/>
  <c r="X65" i="7"/>
  <c r="Y65" i="7"/>
  <c r="U66" i="7"/>
  <c r="V66" i="7"/>
  <c r="W66" i="7"/>
  <c r="X66" i="7"/>
  <c r="Y66" i="7"/>
  <c r="U67" i="7"/>
  <c r="V67" i="7"/>
  <c r="W67" i="7"/>
  <c r="X67" i="7"/>
  <c r="Y67" i="7"/>
  <c r="U68" i="7"/>
  <c r="V68" i="7"/>
  <c r="W68" i="7"/>
  <c r="X68" i="7"/>
  <c r="Y68" i="7"/>
  <c r="U69" i="7"/>
  <c r="V69" i="7"/>
  <c r="W69" i="7"/>
  <c r="X69" i="7"/>
  <c r="Y69" i="7"/>
  <c r="U70" i="7"/>
  <c r="V70" i="7"/>
  <c r="W70" i="7"/>
  <c r="X70" i="7"/>
  <c r="Y70" i="7"/>
  <c r="U71" i="7"/>
  <c r="V71" i="7"/>
  <c r="W71" i="7"/>
  <c r="X71" i="7"/>
  <c r="Y71" i="7"/>
  <c r="U72" i="7"/>
  <c r="V72" i="7"/>
  <c r="W72" i="7"/>
  <c r="X72" i="7"/>
  <c r="Y72" i="7"/>
  <c r="U73" i="7"/>
  <c r="V73" i="7"/>
  <c r="W73" i="7"/>
  <c r="X73" i="7"/>
  <c r="Y73" i="7"/>
  <c r="U74" i="7"/>
  <c r="V74" i="7"/>
  <c r="W74" i="7"/>
  <c r="X74" i="7"/>
  <c r="Y74" i="7"/>
  <c r="U75" i="7"/>
  <c r="V75" i="7"/>
  <c r="W75" i="7"/>
  <c r="X75" i="7"/>
  <c r="Y75" i="7"/>
  <c r="U27" i="7"/>
  <c r="V27" i="7"/>
  <c r="W27" i="7"/>
  <c r="X27" i="7"/>
  <c r="Y27" i="7"/>
  <c r="U28" i="7"/>
  <c r="V28" i="7"/>
  <c r="W28" i="7"/>
  <c r="X28" i="7"/>
  <c r="Y28" i="7"/>
  <c r="U29" i="7"/>
  <c r="V29" i="7"/>
  <c r="W29" i="7"/>
  <c r="X29" i="7"/>
  <c r="Y29" i="7"/>
  <c r="U30" i="7"/>
  <c r="V30" i="7"/>
  <c r="W30" i="7"/>
  <c r="X30" i="7"/>
  <c r="Y30" i="7"/>
  <c r="U31" i="7"/>
  <c r="V31" i="7"/>
  <c r="W31" i="7"/>
  <c r="X31" i="7"/>
  <c r="Y31" i="7"/>
  <c r="U32" i="7"/>
  <c r="V32" i="7"/>
  <c r="W32" i="7"/>
  <c r="X32" i="7"/>
  <c r="Y32" i="7"/>
  <c r="U33" i="7"/>
  <c r="V33" i="7"/>
  <c r="W33" i="7"/>
  <c r="X33" i="7"/>
  <c r="Y33" i="7"/>
  <c r="U26" i="7"/>
  <c r="V26" i="7"/>
  <c r="W26" i="7"/>
  <c r="X26" i="7"/>
  <c r="Y100" i="21"/>
  <c r="Y99" i="21"/>
  <c r="Y76" i="21"/>
  <c r="Y26" i="21"/>
  <c r="Y20" i="21"/>
  <c r="X20" i="21"/>
  <c r="W20" i="21"/>
  <c r="V20" i="21"/>
  <c r="U20" i="21"/>
  <c r="T20" i="21"/>
  <c r="S20" i="21"/>
  <c r="R20" i="21"/>
  <c r="Q20" i="21"/>
  <c r="P20" i="21"/>
  <c r="O20" i="21"/>
  <c r="N20" i="21"/>
  <c r="M20" i="21"/>
  <c r="L20" i="21"/>
  <c r="K20" i="21"/>
  <c r="Y19" i="21"/>
  <c r="AA19" i="21"/>
  <c r="X19" i="21"/>
  <c r="W19" i="21"/>
  <c r="V19" i="21"/>
  <c r="U19" i="21"/>
  <c r="T19" i="21"/>
  <c r="S19" i="21"/>
  <c r="R19" i="21"/>
  <c r="Q19" i="21"/>
  <c r="P19" i="21"/>
  <c r="O19" i="21"/>
  <c r="N19" i="21"/>
  <c r="M19" i="21"/>
  <c r="L19" i="21"/>
  <c r="K19" i="21"/>
  <c r="Y17" i="21"/>
  <c r="X17" i="21"/>
  <c r="W17" i="21"/>
  <c r="V17" i="21"/>
  <c r="U17" i="21"/>
  <c r="T17" i="21"/>
  <c r="S17" i="21"/>
  <c r="R17" i="21"/>
  <c r="Q17" i="21"/>
  <c r="P17" i="21"/>
  <c r="O17" i="21"/>
  <c r="N17" i="21"/>
  <c r="M17" i="21"/>
  <c r="L17" i="21"/>
  <c r="K17" i="21"/>
  <c r="Y16" i="21"/>
  <c r="X16" i="21"/>
  <c r="W16" i="21"/>
  <c r="V16" i="21"/>
  <c r="U16" i="21"/>
  <c r="T16" i="21"/>
  <c r="S16" i="21"/>
  <c r="R16" i="21"/>
  <c r="Q16" i="21"/>
  <c r="P16" i="21"/>
  <c r="O16" i="21"/>
  <c r="N16" i="21"/>
  <c r="M16" i="21"/>
  <c r="L16" i="21"/>
  <c r="K16" i="21"/>
  <c r="Y14" i="21"/>
  <c r="X14" i="21"/>
  <c r="W14" i="21"/>
  <c r="V14" i="21"/>
  <c r="U14" i="21"/>
  <c r="AA14" i="21"/>
  <c r="T14" i="21"/>
  <c r="S14" i="21"/>
  <c r="R14" i="21"/>
  <c r="Q14" i="21"/>
  <c r="P14" i="21"/>
  <c r="O14" i="21"/>
  <c r="N14" i="21"/>
  <c r="M14" i="21"/>
  <c r="L14" i="21"/>
  <c r="K14" i="21"/>
  <c r="Y12" i="21"/>
  <c r="X12" i="21"/>
  <c r="W12" i="21"/>
  <c r="V12" i="21"/>
  <c r="U12" i="21"/>
  <c r="AA12" i="21"/>
  <c r="T12" i="21"/>
  <c r="S12" i="21"/>
  <c r="R12" i="21"/>
  <c r="Q12" i="21"/>
  <c r="P12" i="21"/>
  <c r="O12" i="21"/>
  <c r="N12" i="21"/>
  <c r="M12" i="21"/>
  <c r="L12" i="21"/>
  <c r="K12" i="21"/>
  <c r="Y11" i="21"/>
  <c r="X11" i="21"/>
  <c r="W11" i="21"/>
  <c r="V11" i="21"/>
  <c r="U11" i="21"/>
  <c r="AA11" i="21"/>
  <c r="T11" i="21"/>
  <c r="S11" i="21"/>
  <c r="R11" i="21"/>
  <c r="Q11" i="21"/>
  <c r="P11" i="21"/>
  <c r="O11" i="21"/>
  <c r="N11" i="21"/>
  <c r="M11" i="21"/>
  <c r="L11" i="21"/>
  <c r="K11" i="21"/>
  <c r="Y10" i="21"/>
  <c r="W10" i="21"/>
  <c r="V10" i="21"/>
  <c r="U10" i="21"/>
  <c r="AA10" i="21"/>
  <c r="T10" i="21"/>
  <c r="S10" i="21"/>
  <c r="R10" i="21"/>
  <c r="Q10" i="21"/>
  <c r="P10" i="21"/>
  <c r="O10" i="21"/>
  <c r="N10" i="21"/>
  <c r="M10" i="21"/>
  <c r="L10" i="21"/>
  <c r="K10" i="21"/>
  <c r="AB1" i="21"/>
  <c r="AA3" i="21" s="1" a="1"/>
  <c r="AA3" i="21" s="1"/>
  <c r="G14" i="7"/>
  <c r="H14" i="7"/>
  <c r="I14" i="7"/>
  <c r="J14" i="7"/>
  <c r="K14" i="7"/>
  <c r="L14" i="7"/>
  <c r="M14" i="7"/>
  <c r="N14" i="7"/>
  <c r="O14" i="7"/>
  <c r="P14" i="7"/>
  <c r="Q14" i="7"/>
  <c r="R14" i="7"/>
  <c r="S14" i="7"/>
  <c r="T14" i="7"/>
  <c r="U99" i="20"/>
  <c r="V99" i="20"/>
  <c r="W99" i="20"/>
  <c r="X99" i="20"/>
  <c r="U100" i="20"/>
  <c r="V100" i="20"/>
  <c r="W100" i="20"/>
  <c r="X100" i="20"/>
  <c r="U101" i="20"/>
  <c r="V101" i="20"/>
  <c r="W101" i="20"/>
  <c r="X101" i="20"/>
  <c r="U102" i="20"/>
  <c r="V102" i="20"/>
  <c r="W102" i="20"/>
  <c r="X102" i="20"/>
  <c r="U103" i="20"/>
  <c r="V103" i="20"/>
  <c r="W103" i="20"/>
  <c r="X103" i="20"/>
  <c r="U104" i="20"/>
  <c r="V104" i="20"/>
  <c r="W104" i="20"/>
  <c r="X104" i="20"/>
  <c r="U105" i="20"/>
  <c r="V105" i="20"/>
  <c r="W105" i="20"/>
  <c r="X105" i="20"/>
  <c r="U106" i="20"/>
  <c r="V106" i="20"/>
  <c r="W106" i="20"/>
  <c r="X106" i="20"/>
  <c r="U107" i="20"/>
  <c r="V107" i="20"/>
  <c r="W107" i="20"/>
  <c r="X107" i="20"/>
  <c r="U108" i="20"/>
  <c r="V108" i="20"/>
  <c r="W108" i="20"/>
  <c r="X108" i="20"/>
  <c r="U109" i="20"/>
  <c r="V109" i="20"/>
  <c r="W109" i="20"/>
  <c r="X109" i="20"/>
  <c r="U110" i="20"/>
  <c r="V110" i="20"/>
  <c r="W110" i="20"/>
  <c r="X110" i="20"/>
  <c r="U111" i="20"/>
  <c r="V111" i="20"/>
  <c r="W111" i="20"/>
  <c r="X111" i="20"/>
  <c r="U112" i="20"/>
  <c r="V112" i="20"/>
  <c r="W112" i="20"/>
  <c r="X112" i="20"/>
  <c r="U113" i="20"/>
  <c r="V113" i="20"/>
  <c r="W113" i="20"/>
  <c r="X113" i="20"/>
  <c r="U114" i="20"/>
  <c r="V114" i="20"/>
  <c r="W114" i="20"/>
  <c r="X114" i="20"/>
  <c r="U115" i="20"/>
  <c r="V115" i="20"/>
  <c r="W115" i="20"/>
  <c r="X115" i="20"/>
  <c r="U116" i="20"/>
  <c r="V116" i="20"/>
  <c r="W116" i="20"/>
  <c r="X116" i="20"/>
  <c r="U117" i="20"/>
  <c r="V117" i="20"/>
  <c r="W117" i="20"/>
  <c r="X117" i="20"/>
  <c r="U118" i="20"/>
  <c r="V118" i="20"/>
  <c r="W118" i="20"/>
  <c r="X118" i="20"/>
  <c r="U119" i="20"/>
  <c r="V119" i="20"/>
  <c r="W119" i="20"/>
  <c r="X119" i="20"/>
  <c r="U120" i="20"/>
  <c r="V120" i="20"/>
  <c r="W120" i="20"/>
  <c r="X120" i="20"/>
  <c r="U121" i="20"/>
  <c r="V121" i="20"/>
  <c r="W121" i="20"/>
  <c r="X121" i="20"/>
  <c r="Y99" i="20"/>
  <c r="U27" i="20"/>
  <c r="V27" i="20"/>
  <c r="W27" i="20"/>
  <c r="X27" i="20"/>
  <c r="Y27" i="20"/>
  <c r="U28" i="20"/>
  <c r="V28" i="20"/>
  <c r="W28" i="20"/>
  <c r="X28" i="20"/>
  <c r="Y28" i="20"/>
  <c r="U29" i="20"/>
  <c r="V29" i="20"/>
  <c r="W29" i="20"/>
  <c r="X29" i="20"/>
  <c r="Y29" i="20"/>
  <c r="U30" i="20"/>
  <c r="V30" i="20"/>
  <c r="W30" i="20"/>
  <c r="X30" i="20"/>
  <c r="Y30" i="20"/>
  <c r="U31" i="20"/>
  <c r="V31" i="20"/>
  <c r="W31" i="20"/>
  <c r="X31" i="20"/>
  <c r="Y31" i="20"/>
  <c r="U32" i="20"/>
  <c r="V32" i="20"/>
  <c r="W32" i="20"/>
  <c r="X32" i="20"/>
  <c r="Y32" i="20"/>
  <c r="U33" i="20"/>
  <c r="V33" i="20"/>
  <c r="W33" i="20"/>
  <c r="X33" i="20"/>
  <c r="Y33" i="20"/>
  <c r="U34" i="20"/>
  <c r="V34" i="20"/>
  <c r="W34" i="20"/>
  <c r="X34" i="20"/>
  <c r="Y34" i="20"/>
  <c r="U35" i="20"/>
  <c r="V35" i="20"/>
  <c r="W35" i="20"/>
  <c r="X35" i="20"/>
  <c r="Y35" i="20"/>
  <c r="U36" i="20"/>
  <c r="V36" i="20"/>
  <c r="W36" i="20"/>
  <c r="X36" i="20"/>
  <c r="Y36" i="20"/>
  <c r="U37" i="20"/>
  <c r="V37" i="20"/>
  <c r="W37" i="20"/>
  <c r="X37" i="20"/>
  <c r="Y37" i="20"/>
  <c r="U38" i="20"/>
  <c r="V38" i="20"/>
  <c r="W38" i="20"/>
  <c r="X38" i="20"/>
  <c r="Y38" i="20"/>
  <c r="U39" i="20"/>
  <c r="V39" i="20"/>
  <c r="W39" i="20"/>
  <c r="X39" i="20"/>
  <c r="Y39" i="20"/>
  <c r="U40" i="20"/>
  <c r="V40" i="20"/>
  <c r="W40" i="20"/>
  <c r="X40" i="20"/>
  <c r="Y40" i="20"/>
  <c r="U41" i="20"/>
  <c r="V41" i="20"/>
  <c r="W41" i="20"/>
  <c r="X41" i="20"/>
  <c r="Y41" i="20"/>
  <c r="U42" i="20"/>
  <c r="V42" i="20"/>
  <c r="W42" i="20"/>
  <c r="X42" i="20"/>
  <c r="Y42" i="20"/>
  <c r="U43" i="20"/>
  <c r="V43" i="20"/>
  <c r="W43" i="20"/>
  <c r="X43" i="20"/>
  <c r="Y43" i="20"/>
  <c r="U44" i="20"/>
  <c r="V44" i="20"/>
  <c r="W44" i="20"/>
  <c r="X44" i="20"/>
  <c r="Y44" i="20"/>
  <c r="U45" i="20"/>
  <c r="V45" i="20"/>
  <c r="W45" i="20"/>
  <c r="X45" i="20"/>
  <c r="Y45" i="20"/>
  <c r="U46" i="20"/>
  <c r="V46" i="20"/>
  <c r="W46" i="20"/>
  <c r="X46" i="20"/>
  <c r="Y46" i="20"/>
  <c r="U47" i="20"/>
  <c r="V47" i="20"/>
  <c r="W47" i="20"/>
  <c r="X47" i="20"/>
  <c r="Y47" i="20"/>
  <c r="U48" i="20"/>
  <c r="V48" i="20"/>
  <c r="W48" i="20"/>
  <c r="X48" i="20"/>
  <c r="Y48" i="20"/>
  <c r="U49" i="20"/>
  <c r="V49" i="20"/>
  <c r="W49" i="20"/>
  <c r="X49" i="20"/>
  <c r="Y49" i="20"/>
  <c r="U50" i="20"/>
  <c r="V50" i="20"/>
  <c r="W50" i="20"/>
  <c r="X50" i="20"/>
  <c r="Y50" i="20"/>
  <c r="U51" i="20"/>
  <c r="V51" i="20"/>
  <c r="W51" i="20"/>
  <c r="X51" i="20"/>
  <c r="Y51" i="20"/>
  <c r="U52" i="20"/>
  <c r="V52" i="20"/>
  <c r="W52" i="20"/>
  <c r="X52" i="20"/>
  <c r="Y52" i="20"/>
  <c r="U53" i="20"/>
  <c r="V53" i="20"/>
  <c r="W53" i="20"/>
  <c r="X53" i="20"/>
  <c r="Y53" i="20"/>
  <c r="U54" i="20"/>
  <c r="V54" i="20"/>
  <c r="W54" i="20"/>
  <c r="X54" i="20"/>
  <c r="Y54" i="20"/>
  <c r="U55" i="20"/>
  <c r="V55" i="20"/>
  <c r="W55" i="20"/>
  <c r="X55" i="20"/>
  <c r="Y55" i="20"/>
  <c r="U56" i="20"/>
  <c r="V56" i="20"/>
  <c r="W56" i="20"/>
  <c r="X56" i="20"/>
  <c r="Y56" i="20"/>
  <c r="U57" i="20"/>
  <c r="V57" i="20"/>
  <c r="W57" i="20"/>
  <c r="X57" i="20"/>
  <c r="Y57" i="20"/>
  <c r="U58" i="20"/>
  <c r="V58" i="20"/>
  <c r="W58" i="20"/>
  <c r="X58" i="20"/>
  <c r="Y58" i="20"/>
  <c r="U59" i="20"/>
  <c r="V59" i="20"/>
  <c r="W59" i="20"/>
  <c r="X59" i="20"/>
  <c r="Y59" i="20"/>
  <c r="U60" i="20"/>
  <c r="V60" i="20"/>
  <c r="W60" i="20"/>
  <c r="X60" i="20"/>
  <c r="Y60" i="20"/>
  <c r="U61" i="20"/>
  <c r="V61" i="20"/>
  <c r="W61" i="20"/>
  <c r="X61" i="20"/>
  <c r="Y61" i="20"/>
  <c r="U62" i="20"/>
  <c r="V62" i="20"/>
  <c r="W62" i="20"/>
  <c r="X62" i="20"/>
  <c r="Y62" i="20"/>
  <c r="U63" i="20"/>
  <c r="V63" i="20"/>
  <c r="W63" i="20"/>
  <c r="X63" i="20"/>
  <c r="Y63" i="20"/>
  <c r="U64" i="20"/>
  <c r="V64" i="20"/>
  <c r="W64" i="20"/>
  <c r="X64" i="20"/>
  <c r="Y64" i="20"/>
  <c r="U65" i="20"/>
  <c r="V65" i="20"/>
  <c r="W65" i="20"/>
  <c r="X65" i="20"/>
  <c r="Y65" i="20"/>
  <c r="U66" i="20"/>
  <c r="V66" i="20"/>
  <c r="W66" i="20"/>
  <c r="X66" i="20"/>
  <c r="Y66" i="20"/>
  <c r="U67" i="20"/>
  <c r="V67" i="20"/>
  <c r="W67" i="20"/>
  <c r="X67" i="20"/>
  <c r="Y67" i="20"/>
  <c r="U68" i="20"/>
  <c r="V68" i="20"/>
  <c r="W68" i="20"/>
  <c r="X68" i="20"/>
  <c r="Y68" i="20"/>
  <c r="U69" i="20"/>
  <c r="V69" i="20"/>
  <c r="W69" i="20"/>
  <c r="X69" i="20"/>
  <c r="Y69" i="20"/>
  <c r="U70" i="20"/>
  <c r="V70" i="20"/>
  <c r="W70" i="20"/>
  <c r="X70" i="20"/>
  <c r="Y70" i="20"/>
  <c r="U71" i="20"/>
  <c r="V71" i="20"/>
  <c r="W71" i="20"/>
  <c r="X71" i="20"/>
  <c r="Y71" i="20"/>
  <c r="U72" i="20"/>
  <c r="V72" i="20"/>
  <c r="W72" i="20"/>
  <c r="X72" i="20"/>
  <c r="Y72" i="20"/>
  <c r="U73" i="20"/>
  <c r="V73" i="20"/>
  <c r="W73" i="20"/>
  <c r="X73" i="20"/>
  <c r="Y73" i="20"/>
  <c r="U74" i="20"/>
  <c r="V74" i="20"/>
  <c r="W74" i="20"/>
  <c r="X74" i="20"/>
  <c r="Y74" i="20"/>
  <c r="U75" i="20"/>
  <c r="V75" i="20"/>
  <c r="W75" i="20"/>
  <c r="X75" i="20"/>
  <c r="Y75" i="20"/>
  <c r="U76" i="20"/>
  <c r="V76" i="20"/>
  <c r="W76" i="20"/>
  <c r="X76" i="20"/>
  <c r="Y76" i="20"/>
  <c r="Y100" i="20"/>
  <c r="Y101" i="20"/>
  <c r="Y102" i="20"/>
  <c r="Y103" i="20"/>
  <c r="Y104" i="20"/>
  <c r="Y105" i="20"/>
  <c r="Y106" i="20"/>
  <c r="Y107" i="20"/>
  <c r="Y108" i="20"/>
  <c r="Y109" i="20"/>
  <c r="Y110" i="20"/>
  <c r="Y111" i="20"/>
  <c r="Y112" i="20"/>
  <c r="Y113" i="20"/>
  <c r="Y114" i="20"/>
  <c r="Y115" i="20"/>
  <c r="Y116" i="20"/>
  <c r="Y117" i="20"/>
  <c r="Y118" i="20"/>
  <c r="Y119" i="20"/>
  <c r="Y120" i="20"/>
  <c r="Y121" i="20"/>
  <c r="U122" i="20"/>
  <c r="V122" i="20"/>
  <c r="W122" i="20"/>
  <c r="X122" i="20"/>
  <c r="Y122" i="20"/>
  <c r="U123" i="20"/>
  <c r="V123" i="20"/>
  <c r="W123" i="20"/>
  <c r="X123" i="20"/>
  <c r="Y123" i="20"/>
  <c r="U124" i="20"/>
  <c r="V124" i="20"/>
  <c r="W124" i="20"/>
  <c r="X124" i="20"/>
  <c r="Y124" i="20"/>
  <c r="U125" i="20"/>
  <c r="V125" i="20"/>
  <c r="W125" i="20"/>
  <c r="X125" i="20"/>
  <c r="Y125" i="20"/>
  <c r="U126" i="20"/>
  <c r="V126" i="20"/>
  <c r="W126" i="20"/>
  <c r="X126" i="20"/>
  <c r="Y126" i="20"/>
  <c r="U127" i="20"/>
  <c r="V127" i="20"/>
  <c r="W127" i="20"/>
  <c r="X127" i="20"/>
  <c r="Y127" i="20"/>
  <c r="U128" i="20"/>
  <c r="V128" i="20"/>
  <c r="W128" i="20"/>
  <c r="X128" i="20"/>
  <c r="Y128" i="20"/>
  <c r="U129" i="20"/>
  <c r="V129" i="20"/>
  <c r="W129" i="20"/>
  <c r="X129" i="20"/>
  <c r="Y129" i="20"/>
  <c r="U130" i="20"/>
  <c r="V130" i="20"/>
  <c r="W130" i="20"/>
  <c r="X130" i="20"/>
  <c r="Y130" i="20"/>
  <c r="U131" i="20"/>
  <c r="V131" i="20"/>
  <c r="W131" i="20"/>
  <c r="X131" i="20"/>
  <c r="Y131" i="20"/>
  <c r="U132" i="20"/>
  <c r="V132" i="20"/>
  <c r="W132" i="20"/>
  <c r="X132" i="20"/>
  <c r="Y132" i="20"/>
  <c r="U133" i="20"/>
  <c r="V133" i="20"/>
  <c r="W133" i="20"/>
  <c r="X133" i="20"/>
  <c r="Y133" i="20"/>
  <c r="U134" i="20"/>
  <c r="V134" i="20"/>
  <c r="W134" i="20"/>
  <c r="X134" i="20"/>
  <c r="Y134" i="20"/>
  <c r="U135" i="20"/>
  <c r="V135" i="20"/>
  <c r="W135" i="20"/>
  <c r="X135" i="20"/>
  <c r="Y135" i="20"/>
  <c r="U136" i="20"/>
  <c r="V136" i="20"/>
  <c r="W136" i="20"/>
  <c r="X136" i="20"/>
  <c r="Y136" i="20"/>
  <c r="U137" i="20"/>
  <c r="V137" i="20"/>
  <c r="W137" i="20"/>
  <c r="X137" i="20"/>
  <c r="Y137" i="20"/>
  <c r="U138" i="20"/>
  <c r="V138" i="20"/>
  <c r="W138" i="20"/>
  <c r="X138" i="20"/>
  <c r="Y138" i="20"/>
  <c r="U139" i="20"/>
  <c r="V139" i="20"/>
  <c r="W139" i="20"/>
  <c r="X139" i="20"/>
  <c r="Y139" i="20"/>
  <c r="U140" i="20"/>
  <c r="V140" i="20"/>
  <c r="W140" i="20"/>
  <c r="X140" i="20"/>
  <c r="Y140" i="20"/>
  <c r="U141" i="20"/>
  <c r="V141" i="20"/>
  <c r="W141" i="20"/>
  <c r="X141" i="20"/>
  <c r="Y141" i="20"/>
  <c r="U142" i="20"/>
  <c r="V142" i="20"/>
  <c r="W142" i="20"/>
  <c r="X142" i="20"/>
  <c r="Y142" i="20"/>
  <c r="U143" i="20"/>
  <c r="V143" i="20"/>
  <c r="W143" i="20"/>
  <c r="X143" i="20"/>
  <c r="Y143" i="20"/>
  <c r="U144" i="20"/>
  <c r="V144" i="20"/>
  <c r="W144" i="20"/>
  <c r="X144" i="20"/>
  <c r="Y144" i="20"/>
  <c r="U145" i="20"/>
  <c r="V145" i="20"/>
  <c r="W145" i="20"/>
  <c r="X145" i="20"/>
  <c r="Y145" i="20"/>
  <c r="U146" i="20"/>
  <c r="V146" i="20"/>
  <c r="W146" i="20"/>
  <c r="X146" i="20"/>
  <c r="Y146" i="20"/>
  <c r="U147" i="20"/>
  <c r="V147" i="20"/>
  <c r="W147" i="20"/>
  <c r="X147" i="20"/>
  <c r="Y147" i="20"/>
  <c r="U148" i="20"/>
  <c r="V148" i="20"/>
  <c r="W148" i="20"/>
  <c r="X148" i="20"/>
  <c r="Y148" i="20"/>
  <c r="U149" i="20"/>
  <c r="V149" i="20"/>
  <c r="W149" i="20"/>
  <c r="X149" i="20"/>
  <c r="Y149" i="20"/>
  <c r="U150" i="20"/>
  <c r="V150" i="20"/>
  <c r="W150" i="20"/>
  <c r="X150" i="20"/>
  <c r="Y150" i="20"/>
  <c r="U151" i="20"/>
  <c r="V151" i="20"/>
  <c r="W151" i="20"/>
  <c r="X151" i="20"/>
  <c r="Y151" i="20"/>
  <c r="U152" i="20"/>
  <c r="V152" i="20"/>
  <c r="W152" i="20"/>
  <c r="X152" i="20"/>
  <c r="Y152" i="20"/>
  <c r="U153" i="20"/>
  <c r="V153" i="20"/>
  <c r="W153" i="20"/>
  <c r="X153" i="20"/>
  <c r="Y153" i="20"/>
  <c r="U26" i="20"/>
  <c r="V26" i="20"/>
  <c r="W26" i="20"/>
  <c r="X26" i="20"/>
  <c r="Y26" i="20"/>
  <c r="Y20" i="20"/>
  <c r="X20" i="20"/>
  <c r="W20" i="20"/>
  <c r="V20" i="20"/>
  <c r="U20" i="20"/>
  <c r="T20" i="20"/>
  <c r="S20" i="20"/>
  <c r="R20" i="20"/>
  <c r="Q20" i="20"/>
  <c r="P20" i="20"/>
  <c r="O20" i="20"/>
  <c r="N20" i="20"/>
  <c r="M20" i="20"/>
  <c r="L20" i="20"/>
  <c r="K20" i="20"/>
  <c r="J20" i="20"/>
  <c r="I20" i="20"/>
  <c r="Y19" i="20"/>
  <c r="AA19" i="20"/>
  <c r="X19" i="20"/>
  <c r="W19" i="20"/>
  <c r="V19" i="20"/>
  <c r="U19" i="20"/>
  <c r="T19" i="20"/>
  <c r="S19" i="20"/>
  <c r="R19" i="20"/>
  <c r="Q19" i="20"/>
  <c r="P19" i="20"/>
  <c r="O19" i="20"/>
  <c r="N19" i="20"/>
  <c r="M19" i="20"/>
  <c r="L19" i="20"/>
  <c r="K19" i="20"/>
  <c r="J19" i="20"/>
  <c r="I19" i="20"/>
  <c r="Y17" i="20"/>
  <c r="X17" i="20"/>
  <c r="W17" i="20"/>
  <c r="V17" i="20"/>
  <c r="U17" i="20"/>
  <c r="T17" i="20"/>
  <c r="S17" i="20"/>
  <c r="R17" i="20"/>
  <c r="Q17" i="20"/>
  <c r="P17" i="20"/>
  <c r="O17" i="20"/>
  <c r="N17" i="20"/>
  <c r="M17" i="20"/>
  <c r="L17" i="20"/>
  <c r="K17" i="20"/>
  <c r="J17" i="20"/>
  <c r="I17" i="20"/>
  <c r="Y16" i="20"/>
  <c r="X16" i="20"/>
  <c r="W16" i="20"/>
  <c r="V16" i="20"/>
  <c r="U16" i="20"/>
  <c r="T16" i="20"/>
  <c r="S16" i="20"/>
  <c r="R16" i="20"/>
  <c r="Q16" i="20"/>
  <c r="P16" i="20"/>
  <c r="O16" i="20"/>
  <c r="N16" i="20"/>
  <c r="M16" i="20"/>
  <c r="L16" i="20"/>
  <c r="K16" i="20"/>
  <c r="J16" i="20"/>
  <c r="I16" i="20"/>
  <c r="Y14" i="20"/>
  <c r="X14" i="20"/>
  <c r="W14" i="20"/>
  <c r="V14" i="20"/>
  <c r="U14" i="20"/>
  <c r="AA14" i="20"/>
  <c r="T14" i="20"/>
  <c r="S14" i="20"/>
  <c r="R14" i="20"/>
  <c r="Q14" i="20"/>
  <c r="P14" i="20"/>
  <c r="O14" i="20"/>
  <c r="N14" i="20"/>
  <c r="M14" i="20"/>
  <c r="L14" i="20"/>
  <c r="K14" i="20"/>
  <c r="J14" i="20"/>
  <c r="I14" i="20"/>
  <c r="Y12" i="20"/>
  <c r="X12" i="20"/>
  <c r="W12" i="20"/>
  <c r="V12" i="20"/>
  <c r="U12" i="20"/>
  <c r="AA12" i="20"/>
  <c r="T12" i="20"/>
  <c r="S12" i="20"/>
  <c r="R12" i="20"/>
  <c r="Q12" i="20"/>
  <c r="P12" i="20"/>
  <c r="O12" i="20"/>
  <c r="N12" i="20"/>
  <c r="M12" i="20"/>
  <c r="L12" i="20"/>
  <c r="K12" i="20"/>
  <c r="J12" i="20"/>
  <c r="I12" i="20"/>
  <c r="Y11" i="20"/>
  <c r="X11" i="20"/>
  <c r="W11" i="20"/>
  <c r="V11" i="20"/>
  <c r="U11" i="20"/>
  <c r="AA11" i="20"/>
  <c r="T11" i="20"/>
  <c r="S11" i="20"/>
  <c r="R11" i="20"/>
  <c r="Q11" i="20"/>
  <c r="P11" i="20"/>
  <c r="O11" i="20"/>
  <c r="N11" i="20"/>
  <c r="M11" i="20"/>
  <c r="L11" i="20"/>
  <c r="K11" i="20"/>
  <c r="J11" i="20"/>
  <c r="I11" i="20"/>
  <c r="Y10" i="20"/>
  <c r="X10" i="20"/>
  <c r="W10" i="20"/>
  <c r="V10" i="20"/>
  <c r="U10" i="20"/>
  <c r="AA10" i="20"/>
  <c r="T10" i="20"/>
  <c r="S10" i="20"/>
  <c r="R10" i="20"/>
  <c r="Q10" i="20"/>
  <c r="P10" i="20"/>
  <c r="O10" i="20"/>
  <c r="N10" i="20"/>
  <c r="M10" i="20"/>
  <c r="L10" i="20"/>
  <c r="K10" i="20"/>
  <c r="J10" i="20"/>
  <c r="I10" i="20"/>
  <c r="AB1" i="20"/>
  <c r="AA3" i="20" s="1" a="1"/>
  <c r="AA3" i="20" s="1"/>
  <c r="Y153" i="19"/>
  <c r="Y152" i="19"/>
  <c r="Y151" i="19"/>
  <c r="Y150" i="19"/>
  <c r="Y149" i="19"/>
  <c r="Y148" i="19"/>
  <c r="Y147" i="19"/>
  <c r="Y146" i="19"/>
  <c r="Y145" i="19"/>
  <c r="Y144" i="19"/>
  <c r="Y143" i="19"/>
  <c r="Y142" i="19"/>
  <c r="Y141" i="19"/>
  <c r="Y140" i="19"/>
  <c r="Y139" i="19"/>
  <c r="Y138" i="19"/>
  <c r="Y137" i="19"/>
  <c r="Y136" i="19"/>
  <c r="Y135" i="19"/>
  <c r="Y134" i="19"/>
  <c r="Y133" i="19"/>
  <c r="Y132" i="19"/>
  <c r="Y131" i="19"/>
  <c r="Y130" i="19"/>
  <c r="Y129" i="19"/>
  <c r="Y128" i="19"/>
  <c r="Y127" i="19"/>
  <c r="Y126" i="19"/>
  <c r="Y125" i="19"/>
  <c r="Y124" i="19"/>
  <c r="Y123" i="19"/>
  <c r="Y122" i="19"/>
  <c r="Y121" i="19"/>
  <c r="Y120" i="19"/>
  <c r="Y119" i="19"/>
  <c r="Y118" i="19"/>
  <c r="Y117" i="19"/>
  <c r="Y116" i="19"/>
  <c r="Y115" i="19"/>
  <c r="Y114" i="19"/>
  <c r="Y113" i="19"/>
  <c r="Y112" i="19"/>
  <c r="Y111" i="19"/>
  <c r="Y110" i="19"/>
  <c r="Y109" i="19"/>
  <c r="Y108" i="19"/>
  <c r="Y107" i="19"/>
  <c r="Y106" i="19"/>
  <c r="Y105" i="19"/>
  <c r="Y104" i="19"/>
  <c r="Y103" i="19"/>
  <c r="Y102" i="19"/>
  <c r="Y101" i="19"/>
  <c r="Y100" i="19"/>
  <c r="Y99" i="19"/>
  <c r="Y98" i="19"/>
  <c r="Y97" i="19"/>
  <c r="Y96" i="19"/>
  <c r="Y95" i="19"/>
  <c r="Y94" i="19"/>
  <c r="Y93" i="19"/>
  <c r="Y92" i="19"/>
  <c r="Y91" i="19"/>
  <c r="Y90" i="19"/>
  <c r="Y89" i="19"/>
  <c r="Y88" i="19"/>
  <c r="Y87" i="19"/>
  <c r="Y86" i="19"/>
  <c r="Y85" i="19"/>
  <c r="Y84" i="19"/>
  <c r="Y83" i="19"/>
  <c r="Y82" i="19"/>
  <c r="Y81" i="19"/>
  <c r="Y80" i="19"/>
  <c r="Y79" i="19"/>
  <c r="Y78" i="19"/>
  <c r="Y77" i="19"/>
  <c r="Y76" i="19"/>
  <c r="Y75" i="19"/>
  <c r="Y74" i="19"/>
  <c r="Y73" i="19"/>
  <c r="Y72" i="19"/>
  <c r="Y71" i="19"/>
  <c r="Y70" i="19"/>
  <c r="Y69" i="19"/>
  <c r="Y68" i="19"/>
  <c r="Y67" i="19"/>
  <c r="Y66" i="19"/>
  <c r="Y65" i="19"/>
  <c r="Y64" i="19"/>
  <c r="Y63" i="19"/>
  <c r="Y62" i="19"/>
  <c r="Y61" i="19"/>
  <c r="Y60" i="19"/>
  <c r="Y59" i="19"/>
  <c r="Y58" i="19"/>
  <c r="Y57" i="19"/>
  <c r="Y56" i="19"/>
  <c r="Y55" i="19"/>
  <c r="Y54" i="19"/>
  <c r="Y53" i="19"/>
  <c r="Y52" i="19"/>
  <c r="Y51" i="19"/>
  <c r="Y50" i="19"/>
  <c r="Y49" i="19"/>
  <c r="Y48" i="19"/>
  <c r="Y47" i="19"/>
  <c r="Y46" i="19"/>
  <c r="Y45" i="19"/>
  <c r="Y44" i="19"/>
  <c r="Y43" i="19"/>
  <c r="Y42" i="19"/>
  <c r="Y41" i="19"/>
  <c r="Y40" i="19"/>
  <c r="Y39" i="19"/>
  <c r="Y38" i="19"/>
  <c r="Y37" i="19"/>
  <c r="Y36" i="19"/>
  <c r="Y35" i="19"/>
  <c r="Y34" i="19"/>
  <c r="Y33" i="19"/>
  <c r="Y32" i="19"/>
  <c r="Y31" i="19"/>
  <c r="Y30" i="19"/>
  <c r="Y29" i="19"/>
  <c r="Y28" i="19"/>
  <c r="Y27" i="19"/>
  <c r="Y26" i="19"/>
  <c r="Y20" i="19"/>
  <c r="X20" i="19"/>
  <c r="W20" i="19"/>
  <c r="V20" i="19"/>
  <c r="U20" i="19"/>
  <c r="T20" i="19"/>
  <c r="S20" i="19"/>
  <c r="R20" i="19"/>
  <c r="Q20" i="19"/>
  <c r="P20" i="19"/>
  <c r="O20" i="19"/>
  <c r="Y19" i="19"/>
  <c r="AA19" i="19"/>
  <c r="X19" i="19"/>
  <c r="W19" i="19"/>
  <c r="V19" i="19"/>
  <c r="U19" i="19"/>
  <c r="T19" i="19"/>
  <c r="S19" i="19"/>
  <c r="R19" i="19"/>
  <c r="Q19" i="19"/>
  <c r="P19" i="19"/>
  <c r="O19" i="19"/>
  <c r="Y17" i="19"/>
  <c r="X17" i="19"/>
  <c r="W17" i="19"/>
  <c r="V17" i="19"/>
  <c r="U17" i="19"/>
  <c r="T17" i="19"/>
  <c r="S17" i="19"/>
  <c r="R17" i="19"/>
  <c r="Q17" i="19"/>
  <c r="P17" i="19"/>
  <c r="O17" i="19"/>
  <c r="Y16" i="19"/>
  <c r="X16" i="19"/>
  <c r="W16" i="19"/>
  <c r="V16" i="19"/>
  <c r="U16" i="19"/>
  <c r="T16" i="19"/>
  <c r="S16" i="19"/>
  <c r="R16" i="19"/>
  <c r="Q16" i="19"/>
  <c r="P16" i="19"/>
  <c r="O16" i="19"/>
  <c r="Y14" i="19"/>
  <c r="X14" i="19"/>
  <c r="W14" i="19"/>
  <c r="V14" i="19"/>
  <c r="U14" i="19"/>
  <c r="AA14" i="19"/>
  <c r="T14" i="19"/>
  <c r="S14" i="19"/>
  <c r="R14" i="19"/>
  <c r="Q14" i="19"/>
  <c r="P14" i="19"/>
  <c r="O14" i="19"/>
  <c r="Y12" i="19"/>
  <c r="X12" i="19"/>
  <c r="W12" i="19"/>
  <c r="V12" i="19"/>
  <c r="U12" i="19"/>
  <c r="AA12" i="19"/>
  <c r="T12" i="19"/>
  <c r="S12" i="19"/>
  <c r="R12" i="19"/>
  <c r="Q12" i="19"/>
  <c r="P12" i="19"/>
  <c r="O12" i="19"/>
  <c r="Y11" i="19"/>
  <c r="X11" i="19"/>
  <c r="W11" i="19"/>
  <c r="V11" i="19"/>
  <c r="U11" i="19"/>
  <c r="AA11" i="19"/>
  <c r="T11" i="19"/>
  <c r="S11" i="19"/>
  <c r="R11" i="19"/>
  <c r="Q11" i="19"/>
  <c r="P11" i="19"/>
  <c r="O11" i="19"/>
  <c r="X10" i="19"/>
  <c r="W10" i="19"/>
  <c r="V10" i="19"/>
  <c r="U10" i="19"/>
  <c r="AA10" i="19"/>
  <c r="T10" i="19"/>
  <c r="S10" i="19"/>
  <c r="R10" i="19"/>
  <c r="Q10" i="19"/>
  <c r="P10" i="19"/>
  <c r="O10" i="19"/>
  <c r="AB1" i="19"/>
  <c r="AA3" i="19" s="1" a="1"/>
  <c r="AA3" i="19" s="1"/>
  <c r="Y153" i="18"/>
  <c r="Y152" i="18"/>
  <c r="Y151" i="18"/>
  <c r="Y150" i="18"/>
  <c r="Y149" i="18"/>
  <c r="Y148" i="18"/>
  <c r="Y147" i="18"/>
  <c r="Y146" i="18"/>
  <c r="Y145" i="18"/>
  <c r="Y144" i="18"/>
  <c r="Y143" i="18"/>
  <c r="Y142" i="18"/>
  <c r="Y141" i="18"/>
  <c r="Y140" i="18"/>
  <c r="Y139" i="18"/>
  <c r="Y138" i="18"/>
  <c r="Y137" i="18"/>
  <c r="Y136" i="18"/>
  <c r="Y135" i="18"/>
  <c r="Y134" i="18"/>
  <c r="Y133" i="18"/>
  <c r="Y132" i="18"/>
  <c r="Y131" i="18"/>
  <c r="Y130" i="18"/>
  <c r="Y129" i="18"/>
  <c r="Y128" i="18"/>
  <c r="Y127" i="18"/>
  <c r="Y126" i="18"/>
  <c r="Y125" i="18"/>
  <c r="Y124" i="18"/>
  <c r="Y123" i="18"/>
  <c r="Y122" i="18"/>
  <c r="Y121" i="18"/>
  <c r="Y120" i="18"/>
  <c r="Y119" i="18"/>
  <c r="Y118" i="18"/>
  <c r="Y117" i="18"/>
  <c r="Y116" i="18"/>
  <c r="Y115" i="18"/>
  <c r="Y114" i="18"/>
  <c r="Y113" i="18"/>
  <c r="Y112" i="18"/>
  <c r="Y111" i="18"/>
  <c r="Y110" i="18"/>
  <c r="Y109" i="18"/>
  <c r="Y108" i="18"/>
  <c r="Y107" i="18"/>
  <c r="Y106" i="18"/>
  <c r="Y105" i="18"/>
  <c r="Y104" i="18"/>
  <c r="Y103" i="18"/>
  <c r="Y102" i="18"/>
  <c r="Y101" i="18"/>
  <c r="Y100" i="18"/>
  <c r="Y99" i="18"/>
  <c r="Y98" i="18"/>
  <c r="Y97" i="18"/>
  <c r="Y96" i="18"/>
  <c r="Y95" i="18"/>
  <c r="Y94" i="18"/>
  <c r="Y93" i="18"/>
  <c r="Y92" i="18"/>
  <c r="Y91" i="18"/>
  <c r="Y90" i="18"/>
  <c r="Y89" i="18"/>
  <c r="Y88" i="18"/>
  <c r="Y87" i="18"/>
  <c r="Y86" i="18"/>
  <c r="Y85" i="18"/>
  <c r="Y84" i="18"/>
  <c r="Y83" i="18"/>
  <c r="Y82" i="18"/>
  <c r="Y81" i="18"/>
  <c r="Y80" i="18"/>
  <c r="Y79" i="18"/>
  <c r="Y78" i="18"/>
  <c r="Y77" i="18"/>
  <c r="Y76" i="18"/>
  <c r="Y75" i="18"/>
  <c r="Y74" i="18"/>
  <c r="Y73" i="18"/>
  <c r="Y72" i="18"/>
  <c r="Y71" i="18"/>
  <c r="Y70" i="18"/>
  <c r="Y69" i="18"/>
  <c r="Y68" i="18"/>
  <c r="Y67" i="18"/>
  <c r="Y66" i="18"/>
  <c r="Y65" i="18"/>
  <c r="Y64" i="18"/>
  <c r="Y63" i="18"/>
  <c r="Y62" i="18"/>
  <c r="Y61" i="18"/>
  <c r="Y60" i="18"/>
  <c r="Y59" i="18"/>
  <c r="Y58" i="18"/>
  <c r="Y57" i="18"/>
  <c r="Y56" i="18"/>
  <c r="Y55" i="18"/>
  <c r="Y54" i="18"/>
  <c r="Y53" i="18"/>
  <c r="Y52" i="18"/>
  <c r="Y51" i="18"/>
  <c r="Y50" i="18"/>
  <c r="Y49" i="18"/>
  <c r="Y48" i="18"/>
  <c r="Y47" i="18"/>
  <c r="Y46" i="18"/>
  <c r="Y45" i="18"/>
  <c r="Y44" i="18"/>
  <c r="Y43" i="18"/>
  <c r="Y42" i="18"/>
  <c r="Y41" i="18"/>
  <c r="Y40" i="18"/>
  <c r="Y39" i="18"/>
  <c r="Y38" i="18"/>
  <c r="Y37" i="18"/>
  <c r="Y36" i="18"/>
  <c r="Y35" i="18"/>
  <c r="Y34" i="18"/>
  <c r="Y33" i="18"/>
  <c r="Y32" i="18"/>
  <c r="Y31" i="18"/>
  <c r="Y30" i="18"/>
  <c r="Y29" i="18"/>
  <c r="Y28" i="18"/>
  <c r="Y27" i="18"/>
  <c r="Y26" i="18"/>
  <c r="Y20" i="18"/>
  <c r="X20" i="18"/>
  <c r="W20" i="18"/>
  <c r="V20" i="18"/>
  <c r="U20" i="18"/>
  <c r="T20" i="18"/>
  <c r="S20" i="18"/>
  <c r="R20" i="18"/>
  <c r="Q20" i="18"/>
  <c r="P20" i="18"/>
  <c r="O20" i="18"/>
  <c r="N20" i="18"/>
  <c r="M20" i="18"/>
  <c r="L20" i="18"/>
  <c r="K20" i="18"/>
  <c r="J20" i="18"/>
  <c r="I20" i="18"/>
  <c r="Y19" i="18"/>
  <c r="AA19" i="18"/>
  <c r="X19" i="18"/>
  <c r="W19" i="18"/>
  <c r="V19" i="18"/>
  <c r="U19" i="18"/>
  <c r="T19" i="18"/>
  <c r="S19" i="18"/>
  <c r="R19" i="18"/>
  <c r="Q19" i="18"/>
  <c r="P19" i="18"/>
  <c r="O19" i="18"/>
  <c r="N19" i="18"/>
  <c r="M19" i="18"/>
  <c r="L19" i="18"/>
  <c r="K19" i="18"/>
  <c r="J19" i="18"/>
  <c r="I19" i="18"/>
  <c r="Y17" i="18"/>
  <c r="X17" i="18"/>
  <c r="W17" i="18"/>
  <c r="V17" i="18"/>
  <c r="U17" i="18"/>
  <c r="T17" i="18"/>
  <c r="S17" i="18"/>
  <c r="R17" i="18"/>
  <c r="Q17" i="18"/>
  <c r="P17" i="18"/>
  <c r="O17" i="18"/>
  <c r="N17" i="18"/>
  <c r="M17" i="18"/>
  <c r="L17" i="18"/>
  <c r="K17" i="18"/>
  <c r="J17" i="18"/>
  <c r="I17" i="18"/>
  <c r="Y16" i="18"/>
  <c r="X16" i="18"/>
  <c r="W16" i="18"/>
  <c r="V16" i="18"/>
  <c r="U16" i="18"/>
  <c r="T16" i="18"/>
  <c r="S16" i="18"/>
  <c r="R16" i="18"/>
  <c r="Q16" i="18"/>
  <c r="P16" i="18"/>
  <c r="O16" i="18"/>
  <c r="N16" i="18"/>
  <c r="M16" i="18"/>
  <c r="L16" i="18"/>
  <c r="K16" i="18"/>
  <c r="J16" i="18"/>
  <c r="I16" i="18"/>
  <c r="Y14" i="18"/>
  <c r="X14" i="18"/>
  <c r="W14" i="18"/>
  <c r="V14" i="18"/>
  <c r="U14" i="18"/>
  <c r="AA14" i="18"/>
  <c r="T14" i="18"/>
  <c r="S14" i="18"/>
  <c r="R14" i="18"/>
  <c r="Q14" i="18"/>
  <c r="P14" i="18"/>
  <c r="O14" i="18"/>
  <c r="N14" i="18"/>
  <c r="M14" i="18"/>
  <c r="L14" i="18"/>
  <c r="K14" i="18"/>
  <c r="J14" i="18"/>
  <c r="I14" i="18"/>
  <c r="Y12" i="18"/>
  <c r="X12" i="18"/>
  <c r="W12" i="18"/>
  <c r="V12" i="18"/>
  <c r="U12" i="18"/>
  <c r="AA12" i="18"/>
  <c r="T12" i="18"/>
  <c r="S12" i="18"/>
  <c r="R12" i="18"/>
  <c r="Q12" i="18"/>
  <c r="P12" i="18"/>
  <c r="O12" i="18"/>
  <c r="N12" i="18"/>
  <c r="M12" i="18"/>
  <c r="L12" i="18"/>
  <c r="K12" i="18"/>
  <c r="J12" i="18"/>
  <c r="I12" i="18"/>
  <c r="Y11" i="18"/>
  <c r="X11" i="18"/>
  <c r="W11" i="18"/>
  <c r="V11" i="18"/>
  <c r="U11" i="18"/>
  <c r="AA11" i="18"/>
  <c r="T11" i="18"/>
  <c r="S11" i="18"/>
  <c r="R11" i="18"/>
  <c r="Q11" i="18"/>
  <c r="P11" i="18"/>
  <c r="O11" i="18"/>
  <c r="N11" i="18"/>
  <c r="M11" i="18"/>
  <c r="L11" i="18"/>
  <c r="K11" i="18"/>
  <c r="J11" i="18"/>
  <c r="I11" i="18"/>
  <c r="Y10" i="18"/>
  <c r="X10" i="18"/>
  <c r="W10" i="18"/>
  <c r="V10" i="18"/>
  <c r="U10" i="18"/>
  <c r="AA10" i="18"/>
  <c r="T10" i="18"/>
  <c r="S10" i="18"/>
  <c r="R10" i="18"/>
  <c r="Q10" i="18"/>
  <c r="P10" i="18"/>
  <c r="O10" i="18"/>
  <c r="N10" i="18"/>
  <c r="M10" i="18"/>
  <c r="L10" i="18"/>
  <c r="K10" i="18"/>
  <c r="J10" i="18"/>
  <c r="I10" i="18"/>
  <c r="AB1" i="18"/>
  <c r="AA3" i="18" s="1" a="1"/>
  <c r="AA3" i="18" s="1"/>
  <c r="Y153" i="17"/>
  <c r="Y152" i="17"/>
  <c r="Y151" i="17"/>
  <c r="Y150" i="17"/>
  <c r="Y149" i="17"/>
  <c r="Y148" i="17"/>
  <c r="Y147" i="17"/>
  <c r="Y146" i="17"/>
  <c r="Y145" i="17"/>
  <c r="Y144" i="17"/>
  <c r="Y143" i="17"/>
  <c r="Y142" i="17"/>
  <c r="Y141" i="17"/>
  <c r="Y140" i="17"/>
  <c r="Y139" i="17"/>
  <c r="Y138" i="17"/>
  <c r="Y137" i="17"/>
  <c r="Y136" i="17"/>
  <c r="Y135" i="17"/>
  <c r="Y134" i="17"/>
  <c r="Y133" i="17"/>
  <c r="Y132" i="17"/>
  <c r="Y131" i="17"/>
  <c r="Y130" i="17"/>
  <c r="Y129" i="17"/>
  <c r="Y128" i="17"/>
  <c r="Y127" i="17"/>
  <c r="Y126" i="17"/>
  <c r="Y125" i="17"/>
  <c r="Y124" i="17"/>
  <c r="Y123" i="17"/>
  <c r="Y122" i="17"/>
  <c r="Y121" i="17"/>
  <c r="Y120" i="17"/>
  <c r="Y119" i="17"/>
  <c r="Y118" i="17"/>
  <c r="Y117" i="17"/>
  <c r="Y116" i="17"/>
  <c r="Y115" i="17"/>
  <c r="Y114" i="17"/>
  <c r="Y113" i="17"/>
  <c r="Y112" i="17"/>
  <c r="Y111" i="17"/>
  <c r="Y110" i="17"/>
  <c r="Y109" i="17"/>
  <c r="Y108" i="17"/>
  <c r="Y107" i="17"/>
  <c r="Y106" i="17"/>
  <c r="Y105" i="17"/>
  <c r="Y104" i="17"/>
  <c r="Y103" i="17"/>
  <c r="Y102" i="17"/>
  <c r="Y101" i="17"/>
  <c r="Y100" i="17"/>
  <c r="Y99" i="17"/>
  <c r="Y98" i="17"/>
  <c r="Y97" i="17"/>
  <c r="Y96" i="17"/>
  <c r="Y95" i="17"/>
  <c r="Y94" i="17"/>
  <c r="Y93" i="17"/>
  <c r="Y92" i="17"/>
  <c r="Y91" i="17"/>
  <c r="Y90" i="17"/>
  <c r="Y89" i="17"/>
  <c r="Y88" i="17"/>
  <c r="Y87" i="17"/>
  <c r="Y86" i="17"/>
  <c r="Y85" i="17"/>
  <c r="Y84" i="17"/>
  <c r="Y83" i="17"/>
  <c r="Y82" i="17"/>
  <c r="Y81" i="17"/>
  <c r="Y80" i="17"/>
  <c r="Y79" i="17"/>
  <c r="Y78" i="17"/>
  <c r="Y77" i="17"/>
  <c r="Y76" i="17"/>
  <c r="Y75" i="17"/>
  <c r="Y74" i="17"/>
  <c r="Y73" i="17"/>
  <c r="Y72" i="17"/>
  <c r="Y71" i="17"/>
  <c r="Y70" i="17"/>
  <c r="Y69" i="17"/>
  <c r="Y68" i="17"/>
  <c r="Y67" i="17"/>
  <c r="Y66" i="17"/>
  <c r="Y65" i="17"/>
  <c r="Y64" i="17"/>
  <c r="Y63" i="17"/>
  <c r="Y62" i="17"/>
  <c r="Y61" i="17"/>
  <c r="Y60" i="17"/>
  <c r="Y59" i="17"/>
  <c r="Y58" i="17"/>
  <c r="Y57" i="17"/>
  <c r="Y56" i="17"/>
  <c r="Y55" i="17"/>
  <c r="Y54" i="17"/>
  <c r="Y53" i="17"/>
  <c r="Y52" i="17"/>
  <c r="Y51" i="17"/>
  <c r="Y50" i="17"/>
  <c r="Y49" i="17"/>
  <c r="Y48" i="17"/>
  <c r="Y47" i="17"/>
  <c r="Y46" i="17"/>
  <c r="Y45" i="17"/>
  <c r="Y44" i="17"/>
  <c r="Y43" i="17"/>
  <c r="Y42" i="17"/>
  <c r="Y41" i="17"/>
  <c r="Y40" i="17"/>
  <c r="Y39" i="17"/>
  <c r="Y38" i="17"/>
  <c r="Y37" i="17"/>
  <c r="Y36" i="17"/>
  <c r="Y35" i="17"/>
  <c r="Y34" i="17"/>
  <c r="Y33" i="17"/>
  <c r="Y32" i="17"/>
  <c r="Y31" i="17"/>
  <c r="Y30" i="17"/>
  <c r="Y29" i="17"/>
  <c r="Y28" i="17"/>
  <c r="Y27" i="17"/>
  <c r="Y26" i="17"/>
  <c r="Y20" i="17"/>
  <c r="X20" i="17"/>
  <c r="W20" i="17"/>
  <c r="V20" i="17"/>
  <c r="U20" i="17"/>
  <c r="T20" i="17"/>
  <c r="S20" i="17"/>
  <c r="R20" i="17"/>
  <c r="Q20" i="17"/>
  <c r="P20" i="17"/>
  <c r="O20" i="17"/>
  <c r="N20" i="17"/>
  <c r="M20" i="17"/>
  <c r="L20" i="17"/>
  <c r="K20" i="17"/>
  <c r="J20" i="17"/>
  <c r="I20" i="17"/>
  <c r="H20" i="17"/>
  <c r="Y19" i="17"/>
  <c r="AA19" i="17"/>
  <c r="X19" i="17"/>
  <c r="W19" i="17"/>
  <c r="V19" i="17"/>
  <c r="U19" i="17"/>
  <c r="T19" i="17"/>
  <c r="S19" i="17"/>
  <c r="R19" i="17"/>
  <c r="Q19" i="17"/>
  <c r="P19" i="17"/>
  <c r="O19" i="17"/>
  <c r="N19" i="17"/>
  <c r="M19" i="17"/>
  <c r="L19" i="17"/>
  <c r="K19" i="17"/>
  <c r="J19" i="17"/>
  <c r="I19" i="17"/>
  <c r="H19" i="17"/>
  <c r="Y17" i="17"/>
  <c r="X17" i="17"/>
  <c r="W17" i="17"/>
  <c r="V17" i="17"/>
  <c r="U17" i="17"/>
  <c r="T17" i="17"/>
  <c r="S17" i="17"/>
  <c r="R17" i="17"/>
  <c r="Q17" i="17"/>
  <c r="P17" i="17"/>
  <c r="O17" i="17"/>
  <c r="N17" i="17"/>
  <c r="M17" i="17"/>
  <c r="L17" i="17"/>
  <c r="K17" i="17"/>
  <c r="J17" i="17"/>
  <c r="I17" i="17"/>
  <c r="H17" i="17"/>
  <c r="Y16" i="17"/>
  <c r="X16" i="17"/>
  <c r="W16" i="17"/>
  <c r="V16" i="17"/>
  <c r="U16" i="17"/>
  <c r="T16" i="17"/>
  <c r="S16" i="17"/>
  <c r="R16" i="17"/>
  <c r="Q16" i="17"/>
  <c r="P16" i="17"/>
  <c r="O16" i="17"/>
  <c r="N16" i="17"/>
  <c r="M16" i="17"/>
  <c r="L16" i="17"/>
  <c r="K16" i="17"/>
  <c r="J16" i="17"/>
  <c r="I16" i="17"/>
  <c r="H16" i="17"/>
  <c r="Y14" i="17"/>
  <c r="X14" i="17"/>
  <c r="W14" i="17"/>
  <c r="V14" i="17"/>
  <c r="U14" i="17"/>
  <c r="AA14" i="17"/>
  <c r="T14" i="17"/>
  <c r="S14" i="17"/>
  <c r="R14" i="17"/>
  <c r="Q14" i="17"/>
  <c r="P14" i="17"/>
  <c r="O14" i="17"/>
  <c r="N14" i="17"/>
  <c r="M14" i="17"/>
  <c r="L14" i="17"/>
  <c r="K14" i="17"/>
  <c r="J14" i="17"/>
  <c r="I14" i="17"/>
  <c r="H14" i="17"/>
  <c r="Y12" i="17"/>
  <c r="X12" i="17"/>
  <c r="W12" i="17"/>
  <c r="V12" i="17"/>
  <c r="U12" i="17"/>
  <c r="AA12" i="17"/>
  <c r="T12" i="17"/>
  <c r="S12" i="17"/>
  <c r="R12" i="17"/>
  <c r="Q12" i="17"/>
  <c r="P12" i="17"/>
  <c r="O12" i="17"/>
  <c r="N12" i="17"/>
  <c r="M12" i="17"/>
  <c r="L12" i="17"/>
  <c r="K12" i="17"/>
  <c r="J12" i="17"/>
  <c r="I12" i="17"/>
  <c r="H12" i="17"/>
  <c r="Y11" i="17"/>
  <c r="X11" i="17"/>
  <c r="W11" i="17"/>
  <c r="V11" i="17"/>
  <c r="U11" i="17"/>
  <c r="AA11" i="17"/>
  <c r="T11" i="17"/>
  <c r="S11" i="17"/>
  <c r="R11" i="17"/>
  <c r="Q11" i="17"/>
  <c r="P11" i="17"/>
  <c r="O11" i="17"/>
  <c r="N11" i="17"/>
  <c r="M11" i="17"/>
  <c r="L11" i="17"/>
  <c r="K11" i="17"/>
  <c r="J11" i="17"/>
  <c r="I11" i="17"/>
  <c r="H11" i="17"/>
  <c r="Y10" i="17"/>
  <c r="X10" i="17"/>
  <c r="W10" i="17"/>
  <c r="V10" i="17"/>
  <c r="U10" i="17"/>
  <c r="AA10" i="17"/>
  <c r="T10" i="17"/>
  <c r="S10" i="17"/>
  <c r="R10" i="17"/>
  <c r="Q10" i="17"/>
  <c r="P10" i="17"/>
  <c r="O10" i="17"/>
  <c r="N10" i="17"/>
  <c r="M10" i="17"/>
  <c r="L10" i="17"/>
  <c r="K10" i="17"/>
  <c r="J10" i="17"/>
  <c r="I10" i="17"/>
  <c r="H10" i="17"/>
  <c r="AB1" i="17"/>
  <c r="AA3" i="17" s="1" a="1"/>
  <c r="AA3" i="17" s="1"/>
  <c r="Y153" i="16"/>
  <c r="Y152" i="16"/>
  <c r="Y151" i="16"/>
  <c r="Y150" i="16"/>
  <c r="Y149" i="16"/>
  <c r="Y148" i="16"/>
  <c r="Y147" i="16"/>
  <c r="Y146" i="16"/>
  <c r="Y145" i="16"/>
  <c r="Y144" i="16"/>
  <c r="Y143" i="16"/>
  <c r="Y142" i="16"/>
  <c r="Y141" i="16"/>
  <c r="Y140" i="16"/>
  <c r="Y139" i="16"/>
  <c r="Y138" i="16"/>
  <c r="Y137" i="16"/>
  <c r="Y136" i="16"/>
  <c r="Y135" i="16"/>
  <c r="Y134" i="16"/>
  <c r="Y133" i="16"/>
  <c r="Y132" i="16"/>
  <c r="Y131" i="16"/>
  <c r="Y130" i="16"/>
  <c r="Y129" i="16"/>
  <c r="Y128" i="16"/>
  <c r="Y127" i="16"/>
  <c r="Y126" i="16"/>
  <c r="Y125" i="16"/>
  <c r="Y124" i="16"/>
  <c r="Y123" i="16"/>
  <c r="Y122" i="16"/>
  <c r="Y121" i="16"/>
  <c r="Y120" i="16"/>
  <c r="Y119" i="16"/>
  <c r="Y118" i="16"/>
  <c r="Y117" i="16"/>
  <c r="Y116" i="16"/>
  <c r="Y115" i="16"/>
  <c r="Y114" i="16"/>
  <c r="Y113" i="16"/>
  <c r="Y112" i="16"/>
  <c r="Y111" i="16"/>
  <c r="Y110" i="16"/>
  <c r="Y109" i="16"/>
  <c r="Y108" i="16"/>
  <c r="Y107" i="16"/>
  <c r="Y106" i="16"/>
  <c r="Y105" i="16"/>
  <c r="Y104" i="16"/>
  <c r="Y103" i="16"/>
  <c r="Y102" i="16"/>
  <c r="Y101" i="16"/>
  <c r="Y100" i="16"/>
  <c r="Y99" i="16"/>
  <c r="Y98" i="16"/>
  <c r="Y97" i="16"/>
  <c r="Y96" i="16"/>
  <c r="Y95" i="16"/>
  <c r="Y94" i="16"/>
  <c r="Y93" i="16"/>
  <c r="Y92" i="16"/>
  <c r="Y91" i="16"/>
  <c r="Y90" i="16"/>
  <c r="Y89" i="16"/>
  <c r="Y88" i="16"/>
  <c r="Y87" i="16"/>
  <c r="Y86" i="16"/>
  <c r="Y85" i="16"/>
  <c r="Y84" i="16"/>
  <c r="Y83" i="16"/>
  <c r="Y82" i="16"/>
  <c r="Y81" i="16"/>
  <c r="Y80" i="16"/>
  <c r="Y79" i="16"/>
  <c r="Y78" i="16"/>
  <c r="Y77" i="16"/>
  <c r="Y76" i="16"/>
  <c r="Y75" i="16"/>
  <c r="Y74" i="16"/>
  <c r="Y73" i="16"/>
  <c r="Y72" i="16"/>
  <c r="Y71" i="16"/>
  <c r="Y70" i="16"/>
  <c r="Y69" i="16"/>
  <c r="Y68" i="16"/>
  <c r="Y67" i="16"/>
  <c r="Y66" i="16"/>
  <c r="Y65" i="16"/>
  <c r="Y64" i="16"/>
  <c r="Y63" i="16"/>
  <c r="Y62" i="16"/>
  <c r="Y61" i="16"/>
  <c r="Y60" i="16"/>
  <c r="Y59" i="16"/>
  <c r="Y58" i="16"/>
  <c r="Y57" i="16"/>
  <c r="Y56" i="16"/>
  <c r="Y55" i="16"/>
  <c r="Y54" i="16"/>
  <c r="Y53" i="16"/>
  <c r="Y52" i="16"/>
  <c r="Y51" i="16"/>
  <c r="Y50" i="16"/>
  <c r="Y49" i="16"/>
  <c r="Y48" i="16"/>
  <c r="Y47" i="16"/>
  <c r="Y46" i="16"/>
  <c r="Y45" i="16"/>
  <c r="Y44" i="16"/>
  <c r="Y43" i="16"/>
  <c r="Y42" i="16"/>
  <c r="Y41" i="16"/>
  <c r="Y40" i="16"/>
  <c r="Y39" i="16"/>
  <c r="Y38" i="16"/>
  <c r="Y37" i="16"/>
  <c r="Y36" i="16"/>
  <c r="Y35" i="16"/>
  <c r="Y34" i="16"/>
  <c r="Y33" i="16"/>
  <c r="Y32" i="16"/>
  <c r="Y31" i="16"/>
  <c r="Y30" i="16"/>
  <c r="Y29" i="16"/>
  <c r="Y28" i="16"/>
  <c r="Y27" i="16"/>
  <c r="Y26" i="16"/>
  <c r="Y20" i="16"/>
  <c r="X20" i="16"/>
  <c r="W20" i="16"/>
  <c r="V20" i="16"/>
  <c r="U20" i="16"/>
  <c r="T20" i="16"/>
  <c r="S20" i="16"/>
  <c r="R20" i="16"/>
  <c r="Q20" i="16"/>
  <c r="P20" i="16"/>
  <c r="O20" i="16"/>
  <c r="N20" i="16"/>
  <c r="M20" i="16"/>
  <c r="L20" i="16"/>
  <c r="K20" i="16"/>
  <c r="J20" i="16"/>
  <c r="I20" i="16"/>
  <c r="Y19" i="16"/>
  <c r="AA19" i="16"/>
  <c r="X19" i="16"/>
  <c r="W19" i="16"/>
  <c r="V19" i="16"/>
  <c r="U19" i="16"/>
  <c r="T19" i="16"/>
  <c r="S19" i="16"/>
  <c r="R19" i="16"/>
  <c r="Q19" i="16"/>
  <c r="P19" i="16"/>
  <c r="O19" i="16"/>
  <c r="N19" i="16"/>
  <c r="M19" i="16"/>
  <c r="L19" i="16"/>
  <c r="K19" i="16"/>
  <c r="J19" i="16"/>
  <c r="I19" i="16"/>
  <c r="Y17" i="16"/>
  <c r="X17" i="16"/>
  <c r="W17" i="16"/>
  <c r="V17" i="16"/>
  <c r="U17" i="16"/>
  <c r="T17" i="16"/>
  <c r="S17" i="16"/>
  <c r="R17" i="16"/>
  <c r="Q17" i="16"/>
  <c r="P17" i="16"/>
  <c r="O17" i="16"/>
  <c r="N17" i="16"/>
  <c r="M17" i="16"/>
  <c r="L17" i="16"/>
  <c r="K17" i="16"/>
  <c r="J17" i="16"/>
  <c r="I17" i="16"/>
  <c r="Y16" i="16"/>
  <c r="X16" i="16"/>
  <c r="W16" i="16"/>
  <c r="V16" i="16"/>
  <c r="U16" i="16"/>
  <c r="T16" i="16"/>
  <c r="S16" i="16"/>
  <c r="R16" i="16"/>
  <c r="Q16" i="16"/>
  <c r="P16" i="16"/>
  <c r="O16" i="16"/>
  <c r="N16" i="16"/>
  <c r="M16" i="16"/>
  <c r="L16" i="16"/>
  <c r="K16" i="16"/>
  <c r="J16" i="16"/>
  <c r="I16" i="16"/>
  <c r="Y14" i="16"/>
  <c r="X14" i="16"/>
  <c r="W14" i="16"/>
  <c r="V14" i="16"/>
  <c r="U14" i="16"/>
  <c r="AA14" i="16"/>
  <c r="T14" i="16"/>
  <c r="S14" i="16"/>
  <c r="R14" i="16"/>
  <c r="Q14" i="16"/>
  <c r="P14" i="16"/>
  <c r="O14" i="16"/>
  <c r="N14" i="16"/>
  <c r="M14" i="16"/>
  <c r="L14" i="16"/>
  <c r="K14" i="16"/>
  <c r="J14" i="16"/>
  <c r="I14" i="16"/>
  <c r="Y12" i="16"/>
  <c r="X12" i="16"/>
  <c r="W12" i="16"/>
  <c r="V12" i="16"/>
  <c r="U12" i="16"/>
  <c r="AA12" i="16"/>
  <c r="T12" i="16"/>
  <c r="S12" i="16"/>
  <c r="R12" i="16"/>
  <c r="Q12" i="16"/>
  <c r="P12" i="16"/>
  <c r="O12" i="16"/>
  <c r="N12" i="16"/>
  <c r="M12" i="16"/>
  <c r="L12" i="16"/>
  <c r="K12" i="16"/>
  <c r="J12" i="16"/>
  <c r="I12" i="16"/>
  <c r="Y11" i="16"/>
  <c r="X11" i="16"/>
  <c r="W11" i="16"/>
  <c r="V11" i="16"/>
  <c r="U11" i="16"/>
  <c r="AA11" i="16"/>
  <c r="T11" i="16"/>
  <c r="S11" i="16"/>
  <c r="R11" i="16"/>
  <c r="Q11" i="16"/>
  <c r="P11" i="16"/>
  <c r="O11" i="16"/>
  <c r="N11" i="16"/>
  <c r="M11" i="16"/>
  <c r="L11" i="16"/>
  <c r="K11" i="16"/>
  <c r="J11" i="16"/>
  <c r="I11" i="16"/>
  <c r="Y10" i="16"/>
  <c r="X10" i="16"/>
  <c r="W10" i="16"/>
  <c r="V10" i="16"/>
  <c r="U10" i="16"/>
  <c r="AA10" i="16"/>
  <c r="T10" i="16"/>
  <c r="S10" i="16"/>
  <c r="R10" i="16"/>
  <c r="Q10" i="16"/>
  <c r="P10" i="16"/>
  <c r="O10" i="16"/>
  <c r="N10" i="16"/>
  <c r="M10" i="16"/>
  <c r="L10" i="16"/>
  <c r="K10" i="16"/>
  <c r="J10" i="16"/>
  <c r="I10" i="16"/>
  <c r="AB1" i="16"/>
  <c r="AA3" i="16" s="1" a="1"/>
  <c r="AA3" i="16" s="1"/>
  <c r="Y153" i="15"/>
  <c r="Y152" i="15"/>
  <c r="Y151" i="15"/>
  <c r="Y150" i="15"/>
  <c r="Y149" i="15"/>
  <c r="Y148" i="15"/>
  <c r="Y147" i="15"/>
  <c r="Y146" i="15"/>
  <c r="Y145" i="15"/>
  <c r="Y144" i="15"/>
  <c r="Y143" i="15"/>
  <c r="Y142" i="15"/>
  <c r="Y141" i="15"/>
  <c r="Y140" i="15"/>
  <c r="Y139" i="15"/>
  <c r="Y138" i="15"/>
  <c r="Y137" i="15"/>
  <c r="Y136" i="15"/>
  <c r="Y135" i="15"/>
  <c r="Y134" i="15"/>
  <c r="Y133" i="15"/>
  <c r="Y132" i="15"/>
  <c r="Y131" i="15"/>
  <c r="Y130" i="15"/>
  <c r="Y129" i="15"/>
  <c r="Y128" i="15"/>
  <c r="Y127" i="15"/>
  <c r="Y126" i="15"/>
  <c r="Y125" i="15"/>
  <c r="Y124" i="15"/>
  <c r="Y123" i="15"/>
  <c r="Y122" i="15"/>
  <c r="Y121" i="15"/>
  <c r="Y120" i="15"/>
  <c r="Y119" i="15"/>
  <c r="Y118" i="15"/>
  <c r="Y117" i="15"/>
  <c r="Y116" i="15"/>
  <c r="Y115" i="15"/>
  <c r="Y114" i="15"/>
  <c r="Y113" i="15"/>
  <c r="Y112" i="15"/>
  <c r="Y111" i="15"/>
  <c r="Y110" i="15"/>
  <c r="Y109" i="15"/>
  <c r="Y108" i="15"/>
  <c r="Y107" i="15"/>
  <c r="Y106" i="15"/>
  <c r="Y105" i="15"/>
  <c r="Y104" i="15"/>
  <c r="Y103" i="15"/>
  <c r="Y102" i="15"/>
  <c r="Y101" i="15"/>
  <c r="Y100" i="15"/>
  <c r="Y99" i="15"/>
  <c r="Y98" i="15"/>
  <c r="Y97" i="15"/>
  <c r="Y96" i="15"/>
  <c r="Y95" i="15"/>
  <c r="Y94" i="15"/>
  <c r="Y93" i="15"/>
  <c r="Y92" i="15"/>
  <c r="Y91" i="15"/>
  <c r="Y90" i="15"/>
  <c r="Y89" i="15"/>
  <c r="Y88" i="15"/>
  <c r="Y87" i="15"/>
  <c r="Y86" i="15"/>
  <c r="Y85" i="15"/>
  <c r="Y84" i="15"/>
  <c r="Y83" i="15"/>
  <c r="Y82" i="15"/>
  <c r="Y81" i="15"/>
  <c r="Y80" i="15"/>
  <c r="Y79" i="15"/>
  <c r="Y78" i="15"/>
  <c r="Y77" i="15"/>
  <c r="Y76" i="15"/>
  <c r="Y75" i="15"/>
  <c r="Y74" i="15"/>
  <c r="Y73" i="15"/>
  <c r="Y72" i="15"/>
  <c r="Y71" i="15"/>
  <c r="Y70" i="15"/>
  <c r="Y69" i="15"/>
  <c r="Y68" i="15"/>
  <c r="Y67" i="15"/>
  <c r="Y66" i="15"/>
  <c r="Y65" i="15"/>
  <c r="Y64" i="15"/>
  <c r="Y63" i="15"/>
  <c r="Y62" i="15"/>
  <c r="Y61" i="15"/>
  <c r="Y60" i="15"/>
  <c r="Y59" i="15"/>
  <c r="Y58" i="15"/>
  <c r="Y57" i="15"/>
  <c r="Y56" i="15"/>
  <c r="Y55" i="15"/>
  <c r="Y54" i="15"/>
  <c r="Y53" i="15"/>
  <c r="Y52" i="15"/>
  <c r="Y51" i="15"/>
  <c r="Y50" i="15"/>
  <c r="Y49" i="15"/>
  <c r="Y48" i="15"/>
  <c r="Y47" i="15"/>
  <c r="Y46" i="15"/>
  <c r="Y45" i="15"/>
  <c r="Y44" i="15"/>
  <c r="Y43" i="15"/>
  <c r="Y42" i="15"/>
  <c r="Y41" i="15"/>
  <c r="Y40" i="15"/>
  <c r="Y39" i="15"/>
  <c r="Y38" i="15"/>
  <c r="Y37" i="15"/>
  <c r="Y36" i="15"/>
  <c r="Y35" i="15"/>
  <c r="Y34" i="15"/>
  <c r="Y33" i="15"/>
  <c r="Y32" i="15"/>
  <c r="Y31" i="15"/>
  <c r="Y30" i="15"/>
  <c r="Y29" i="15"/>
  <c r="Y28" i="15"/>
  <c r="Y27" i="15"/>
  <c r="Y26" i="15"/>
  <c r="Y20" i="15"/>
  <c r="X20" i="15"/>
  <c r="W20" i="15"/>
  <c r="V20" i="15"/>
  <c r="U20" i="15"/>
  <c r="T20" i="15"/>
  <c r="S20" i="15"/>
  <c r="R20" i="15"/>
  <c r="Q20" i="15"/>
  <c r="P20" i="15"/>
  <c r="O20" i="15"/>
  <c r="N20" i="15"/>
  <c r="M20" i="15"/>
  <c r="L20" i="15"/>
  <c r="Y19" i="15"/>
  <c r="AA19" i="15"/>
  <c r="X19" i="15"/>
  <c r="W19" i="15"/>
  <c r="V19" i="15"/>
  <c r="U19" i="15"/>
  <c r="T19" i="15"/>
  <c r="S19" i="15"/>
  <c r="R19" i="15"/>
  <c r="Q19" i="15"/>
  <c r="P19" i="15"/>
  <c r="O19" i="15"/>
  <c r="N19" i="15"/>
  <c r="M19" i="15"/>
  <c r="L19" i="15"/>
  <c r="Y17" i="15"/>
  <c r="X17" i="15"/>
  <c r="W17" i="15"/>
  <c r="V17" i="15"/>
  <c r="U17" i="15"/>
  <c r="T17" i="15"/>
  <c r="S17" i="15"/>
  <c r="R17" i="15"/>
  <c r="Q17" i="15"/>
  <c r="P17" i="15"/>
  <c r="O17" i="15"/>
  <c r="N17" i="15"/>
  <c r="M17" i="15"/>
  <c r="L17" i="15"/>
  <c r="Y16" i="15"/>
  <c r="X16" i="15"/>
  <c r="W16" i="15"/>
  <c r="V16" i="15"/>
  <c r="U16" i="15"/>
  <c r="T16" i="15"/>
  <c r="S16" i="15"/>
  <c r="R16" i="15"/>
  <c r="Q16" i="15"/>
  <c r="P16" i="15"/>
  <c r="O16" i="15"/>
  <c r="N16" i="15"/>
  <c r="M16" i="15"/>
  <c r="L16" i="15"/>
  <c r="Y14" i="15"/>
  <c r="X14" i="15"/>
  <c r="W14" i="15"/>
  <c r="V14" i="15"/>
  <c r="U14" i="15"/>
  <c r="AA14" i="15"/>
  <c r="T14" i="15"/>
  <c r="S14" i="15"/>
  <c r="R14" i="15"/>
  <c r="Q14" i="15"/>
  <c r="P14" i="15"/>
  <c r="O14" i="15"/>
  <c r="N14" i="15"/>
  <c r="M14" i="15"/>
  <c r="L14" i="15"/>
  <c r="Y12" i="15"/>
  <c r="X12" i="15"/>
  <c r="W12" i="15"/>
  <c r="V12" i="15"/>
  <c r="U12" i="15"/>
  <c r="AA12" i="15"/>
  <c r="T12" i="15"/>
  <c r="S12" i="15"/>
  <c r="R12" i="15"/>
  <c r="Q12" i="15"/>
  <c r="P12" i="15"/>
  <c r="O12" i="15"/>
  <c r="N12" i="15"/>
  <c r="M12" i="15"/>
  <c r="L12" i="15"/>
  <c r="Y11" i="15"/>
  <c r="X11" i="15"/>
  <c r="W11" i="15"/>
  <c r="V11" i="15"/>
  <c r="U11" i="15"/>
  <c r="AA11" i="15"/>
  <c r="T11" i="15"/>
  <c r="S11" i="15"/>
  <c r="R11" i="15"/>
  <c r="Q11" i="15"/>
  <c r="P11" i="15"/>
  <c r="O11" i="15"/>
  <c r="N11" i="15"/>
  <c r="M11" i="15"/>
  <c r="L11" i="15"/>
  <c r="Y10" i="15"/>
  <c r="X10" i="15"/>
  <c r="W10" i="15"/>
  <c r="V10" i="15"/>
  <c r="U10" i="15"/>
  <c r="AA10" i="15"/>
  <c r="T10" i="15"/>
  <c r="S10" i="15"/>
  <c r="R10" i="15"/>
  <c r="Q10" i="15"/>
  <c r="P10" i="15"/>
  <c r="O10" i="15"/>
  <c r="N10" i="15"/>
  <c r="M10" i="15"/>
  <c r="L10" i="15"/>
  <c r="AB1" i="15"/>
  <c r="AA3" i="15" s="1" a="1"/>
  <c r="AA3" i="15" s="1"/>
  <c r="Y153" i="14"/>
  <c r="Y152" i="14"/>
  <c r="Y151" i="14"/>
  <c r="Y150" i="14"/>
  <c r="Y149" i="14"/>
  <c r="Y148" i="14"/>
  <c r="Y147" i="14"/>
  <c r="Y146" i="14"/>
  <c r="Y145" i="14"/>
  <c r="Y144" i="14"/>
  <c r="Y143" i="14"/>
  <c r="Y142" i="14"/>
  <c r="Y141" i="14"/>
  <c r="Y140" i="14"/>
  <c r="Y139" i="14"/>
  <c r="Y138" i="14"/>
  <c r="Y137" i="14"/>
  <c r="Y136" i="14"/>
  <c r="Y135" i="14"/>
  <c r="Y134" i="14"/>
  <c r="Y133" i="14"/>
  <c r="Y132" i="14"/>
  <c r="Y131" i="14"/>
  <c r="Y130" i="14"/>
  <c r="Y129" i="14"/>
  <c r="Y128" i="14"/>
  <c r="Y127" i="14"/>
  <c r="Y126" i="14"/>
  <c r="Y125" i="14"/>
  <c r="Y124" i="14"/>
  <c r="Y123" i="14"/>
  <c r="Y122" i="14"/>
  <c r="Y121" i="14"/>
  <c r="Y120" i="14"/>
  <c r="Y119" i="14"/>
  <c r="Y118" i="14"/>
  <c r="Y117" i="14"/>
  <c r="Y116" i="14"/>
  <c r="Y115" i="14"/>
  <c r="Y114" i="14"/>
  <c r="Y113" i="14"/>
  <c r="Y112" i="14"/>
  <c r="Y111" i="14"/>
  <c r="Y110" i="14"/>
  <c r="Y109" i="14"/>
  <c r="Y108" i="14"/>
  <c r="Y107" i="14"/>
  <c r="Y106" i="14"/>
  <c r="Y105" i="14"/>
  <c r="Y104" i="14"/>
  <c r="Y103" i="14"/>
  <c r="Y102" i="14"/>
  <c r="Y101" i="14"/>
  <c r="Y100" i="14"/>
  <c r="Y99" i="14"/>
  <c r="Y98" i="14"/>
  <c r="Y97" i="14"/>
  <c r="Y96" i="14"/>
  <c r="Y95" i="14"/>
  <c r="Y94" i="14"/>
  <c r="Y93" i="14"/>
  <c r="Y92" i="14"/>
  <c r="Y91" i="14"/>
  <c r="Y90" i="14"/>
  <c r="Y89" i="14"/>
  <c r="Y88" i="14"/>
  <c r="Y87" i="14"/>
  <c r="Y86" i="14"/>
  <c r="Y85" i="14"/>
  <c r="Y84" i="14"/>
  <c r="Y83" i="14"/>
  <c r="Y82" i="14"/>
  <c r="Y81" i="14"/>
  <c r="Y80" i="14"/>
  <c r="Y79" i="14"/>
  <c r="Y78" i="14"/>
  <c r="Y77" i="14"/>
  <c r="Y76" i="14"/>
  <c r="Y75" i="14"/>
  <c r="Y74" i="14"/>
  <c r="Y73" i="14"/>
  <c r="Y72" i="14"/>
  <c r="Y71" i="14"/>
  <c r="Y70" i="14"/>
  <c r="Y69" i="14"/>
  <c r="Y68" i="14"/>
  <c r="Y67" i="14"/>
  <c r="Y66" i="14"/>
  <c r="Y65" i="14"/>
  <c r="Y64" i="14"/>
  <c r="Y63" i="14"/>
  <c r="Y62" i="14"/>
  <c r="Y61" i="14"/>
  <c r="Y60" i="14"/>
  <c r="Y59" i="14"/>
  <c r="Y58" i="14"/>
  <c r="Y57" i="14"/>
  <c r="Y56" i="14"/>
  <c r="Y55" i="14"/>
  <c r="Y54" i="14"/>
  <c r="Y53" i="14"/>
  <c r="Y52" i="14"/>
  <c r="Y51" i="14"/>
  <c r="Y50" i="14"/>
  <c r="Y49" i="14"/>
  <c r="Y48" i="14"/>
  <c r="Y47" i="14"/>
  <c r="Y46" i="14"/>
  <c r="Y45" i="14"/>
  <c r="Y44" i="14"/>
  <c r="Y43" i="14"/>
  <c r="Y42" i="14"/>
  <c r="Y41" i="14"/>
  <c r="Y40" i="14"/>
  <c r="Y39" i="14"/>
  <c r="Y38" i="14"/>
  <c r="Y37" i="14"/>
  <c r="Y36" i="14"/>
  <c r="Y35" i="14"/>
  <c r="Y34" i="14"/>
  <c r="Y33" i="14"/>
  <c r="Y32" i="14"/>
  <c r="Y31" i="14"/>
  <c r="Y30" i="14"/>
  <c r="Y29" i="14"/>
  <c r="Y28" i="14"/>
  <c r="Y27" i="14"/>
  <c r="Y26" i="14"/>
  <c r="Y20" i="14"/>
  <c r="X20" i="14"/>
  <c r="W20" i="14"/>
  <c r="V20" i="14"/>
  <c r="U20" i="14"/>
  <c r="T20" i="14"/>
  <c r="S20" i="14"/>
  <c r="R20" i="14"/>
  <c r="Q20" i="14"/>
  <c r="P20" i="14"/>
  <c r="O20" i="14"/>
  <c r="N20" i="14"/>
  <c r="M20" i="14"/>
  <c r="L20" i="14"/>
  <c r="K20" i="14"/>
  <c r="J20" i="14"/>
  <c r="I20" i="14"/>
  <c r="H20" i="14"/>
  <c r="G20" i="14"/>
  <c r="Y19" i="14"/>
  <c r="AA19" i="14"/>
  <c r="X19" i="14"/>
  <c r="W19" i="14"/>
  <c r="V19" i="14"/>
  <c r="U19" i="14"/>
  <c r="T19" i="14"/>
  <c r="S19" i="14"/>
  <c r="R19" i="14"/>
  <c r="Q19" i="14"/>
  <c r="P19" i="14"/>
  <c r="O19" i="14"/>
  <c r="N19" i="14"/>
  <c r="M19" i="14"/>
  <c r="L19" i="14"/>
  <c r="K19" i="14"/>
  <c r="J19" i="14"/>
  <c r="I19" i="14"/>
  <c r="H19" i="14"/>
  <c r="G19" i="14"/>
  <c r="Y17" i="14"/>
  <c r="X17" i="14"/>
  <c r="W17" i="14"/>
  <c r="V17" i="14"/>
  <c r="U17" i="14"/>
  <c r="T17" i="14"/>
  <c r="S17" i="14"/>
  <c r="R17" i="14"/>
  <c r="Q17" i="14"/>
  <c r="P17" i="14"/>
  <c r="O17" i="14"/>
  <c r="N17" i="14"/>
  <c r="M17" i="14"/>
  <c r="L17" i="14"/>
  <c r="K17" i="14"/>
  <c r="J17" i="14"/>
  <c r="I17" i="14"/>
  <c r="H17" i="14"/>
  <c r="G17" i="14"/>
  <c r="Y16" i="14"/>
  <c r="X16" i="14"/>
  <c r="W16" i="14"/>
  <c r="V16" i="14"/>
  <c r="U16" i="14"/>
  <c r="T16" i="14"/>
  <c r="S16" i="14"/>
  <c r="R16" i="14"/>
  <c r="Q16" i="14"/>
  <c r="P16" i="14"/>
  <c r="O16" i="14"/>
  <c r="N16" i="14"/>
  <c r="M16" i="14"/>
  <c r="L16" i="14"/>
  <c r="K16" i="14"/>
  <c r="J16" i="14"/>
  <c r="I16" i="14"/>
  <c r="H16" i="14"/>
  <c r="G16" i="14"/>
  <c r="Y14" i="14"/>
  <c r="X14" i="14"/>
  <c r="W14" i="14"/>
  <c r="V14" i="14"/>
  <c r="U14" i="14"/>
  <c r="AA14" i="14"/>
  <c r="T14" i="14"/>
  <c r="S14" i="14"/>
  <c r="R14" i="14"/>
  <c r="Q14" i="14"/>
  <c r="P14" i="14"/>
  <c r="O14" i="14"/>
  <c r="N14" i="14"/>
  <c r="M14" i="14"/>
  <c r="L14" i="14"/>
  <c r="K14" i="14"/>
  <c r="J14" i="14"/>
  <c r="I14" i="14"/>
  <c r="H14" i="14"/>
  <c r="G14" i="14"/>
  <c r="Y12" i="14"/>
  <c r="X12" i="14"/>
  <c r="W12" i="14"/>
  <c r="V12" i="14"/>
  <c r="U12" i="14"/>
  <c r="AA12" i="14"/>
  <c r="T12" i="14"/>
  <c r="S12" i="14"/>
  <c r="R12" i="14"/>
  <c r="Q12" i="14"/>
  <c r="P12" i="14"/>
  <c r="O12" i="14"/>
  <c r="N12" i="14"/>
  <c r="M12" i="14"/>
  <c r="L12" i="14"/>
  <c r="K12" i="14"/>
  <c r="J12" i="14"/>
  <c r="I12" i="14"/>
  <c r="H12" i="14"/>
  <c r="G12" i="14"/>
  <c r="Y11" i="14"/>
  <c r="X11" i="14"/>
  <c r="W11" i="14"/>
  <c r="V11" i="14"/>
  <c r="U11" i="14"/>
  <c r="AA11" i="14"/>
  <c r="T11" i="14"/>
  <c r="S11" i="14"/>
  <c r="R11" i="14"/>
  <c r="Q11" i="14"/>
  <c r="P11" i="14"/>
  <c r="O11" i="14"/>
  <c r="N11" i="14"/>
  <c r="M11" i="14"/>
  <c r="L11" i="14"/>
  <c r="K11" i="14"/>
  <c r="J11" i="14"/>
  <c r="I11" i="14"/>
  <c r="H11" i="14"/>
  <c r="G11" i="14"/>
  <c r="Y10" i="14"/>
  <c r="X10" i="14"/>
  <c r="W10" i="14"/>
  <c r="V10" i="14"/>
  <c r="U10" i="14"/>
  <c r="AA10" i="14"/>
  <c r="T10" i="14"/>
  <c r="S10" i="14"/>
  <c r="R10" i="14"/>
  <c r="Q10" i="14"/>
  <c r="P10" i="14"/>
  <c r="O10" i="14"/>
  <c r="N10" i="14"/>
  <c r="M10" i="14"/>
  <c r="L10" i="14"/>
  <c r="K10" i="14"/>
  <c r="J10" i="14"/>
  <c r="I10" i="14"/>
  <c r="H10" i="14"/>
  <c r="G10" i="14"/>
  <c r="AB1" i="14"/>
  <c r="AA3" i="14" s="1" a="1"/>
  <c r="AA3" i="14" s="1"/>
  <c r="M103" i="13"/>
  <c r="Y153" i="13"/>
  <c r="Y152" i="13"/>
  <c r="Y151" i="13"/>
  <c r="Y150" i="13"/>
  <c r="Y149" i="13"/>
  <c r="Y148" i="13"/>
  <c r="Y147" i="13"/>
  <c r="Y146" i="13"/>
  <c r="Y145" i="13"/>
  <c r="Y144" i="13"/>
  <c r="Y143" i="13"/>
  <c r="Y142" i="13"/>
  <c r="Y141" i="13"/>
  <c r="Y140" i="13"/>
  <c r="Y139" i="13"/>
  <c r="Y138" i="13"/>
  <c r="Y137" i="13"/>
  <c r="Y136" i="13"/>
  <c r="Y135" i="13"/>
  <c r="Y134" i="13"/>
  <c r="Y133" i="13"/>
  <c r="Y132" i="13"/>
  <c r="Y131" i="13"/>
  <c r="Y130" i="13"/>
  <c r="Y129" i="13"/>
  <c r="Y128" i="13"/>
  <c r="Y127" i="13"/>
  <c r="Y126" i="13"/>
  <c r="Y125" i="13"/>
  <c r="Y124" i="13"/>
  <c r="Y123" i="13"/>
  <c r="Y122" i="13"/>
  <c r="Y121" i="13"/>
  <c r="Y120" i="13"/>
  <c r="Y119" i="13"/>
  <c r="Y118" i="13"/>
  <c r="Y117" i="13"/>
  <c r="Y116" i="13"/>
  <c r="Y115" i="13"/>
  <c r="Y114" i="13"/>
  <c r="Y113" i="13"/>
  <c r="Y112" i="13"/>
  <c r="Y111" i="13"/>
  <c r="Y110" i="13"/>
  <c r="Y109" i="13"/>
  <c r="Y108" i="13"/>
  <c r="Y107" i="13"/>
  <c r="Y106" i="13"/>
  <c r="Y105" i="13"/>
  <c r="Y104" i="13"/>
  <c r="Y103" i="13"/>
  <c r="Y102" i="13"/>
  <c r="Y101" i="13"/>
  <c r="Y100" i="13"/>
  <c r="Y99" i="13"/>
  <c r="Y98" i="13"/>
  <c r="Y97" i="13"/>
  <c r="Y96" i="13"/>
  <c r="Y95" i="13"/>
  <c r="Y94" i="13"/>
  <c r="Y93" i="13"/>
  <c r="Y92" i="13"/>
  <c r="Y91" i="13"/>
  <c r="Y90" i="13"/>
  <c r="Y89" i="13"/>
  <c r="Y88" i="13"/>
  <c r="Y87" i="13"/>
  <c r="Y86" i="13"/>
  <c r="Y85" i="13"/>
  <c r="Y84" i="13"/>
  <c r="Y83" i="13"/>
  <c r="Y82" i="13"/>
  <c r="Y81" i="13"/>
  <c r="Y80" i="13"/>
  <c r="Y79" i="13"/>
  <c r="Y78" i="13"/>
  <c r="Y77" i="13"/>
  <c r="Y76" i="13"/>
  <c r="Y75" i="13"/>
  <c r="Y74" i="13"/>
  <c r="Y73" i="13"/>
  <c r="Y72" i="13"/>
  <c r="Y71" i="13"/>
  <c r="Y70" i="13"/>
  <c r="Y69" i="13"/>
  <c r="Y68" i="13"/>
  <c r="Y67" i="13"/>
  <c r="Y66" i="13"/>
  <c r="Y65" i="13"/>
  <c r="Y64" i="13"/>
  <c r="Y63" i="13"/>
  <c r="Y62" i="13"/>
  <c r="Y61" i="13"/>
  <c r="Y60" i="13"/>
  <c r="Y59" i="13"/>
  <c r="Y58" i="13"/>
  <c r="Y57" i="13"/>
  <c r="Y56" i="13"/>
  <c r="Y55" i="13"/>
  <c r="Y54" i="13"/>
  <c r="Y53" i="13"/>
  <c r="Y52" i="13"/>
  <c r="Y51" i="13"/>
  <c r="Y50" i="13"/>
  <c r="Y49" i="13"/>
  <c r="Y48" i="13"/>
  <c r="Y47" i="13"/>
  <c r="Y46" i="13"/>
  <c r="Y45" i="13"/>
  <c r="Y44" i="13"/>
  <c r="Y43" i="13"/>
  <c r="Y42" i="13"/>
  <c r="Y41" i="13"/>
  <c r="Y40" i="13"/>
  <c r="Y39" i="13"/>
  <c r="Y38" i="13"/>
  <c r="Y37" i="13"/>
  <c r="Y36" i="13"/>
  <c r="Y35" i="13"/>
  <c r="Y34" i="13"/>
  <c r="Y33" i="13"/>
  <c r="Y32" i="13"/>
  <c r="Y31" i="13"/>
  <c r="Y30" i="13"/>
  <c r="Y29" i="13"/>
  <c r="Y28" i="13"/>
  <c r="Y27" i="13"/>
  <c r="Y26" i="13"/>
  <c r="Y20" i="13"/>
  <c r="X20" i="13"/>
  <c r="W20" i="13"/>
  <c r="V20" i="13"/>
  <c r="U20" i="13"/>
  <c r="T20" i="13"/>
  <c r="S20" i="13"/>
  <c r="R20" i="13"/>
  <c r="Q20" i="13"/>
  <c r="P20" i="13"/>
  <c r="O20" i="13"/>
  <c r="N20" i="13"/>
  <c r="M20" i="13"/>
  <c r="L20" i="13"/>
  <c r="K20" i="13"/>
  <c r="J20" i="13"/>
  <c r="I20" i="13"/>
  <c r="H20" i="13"/>
  <c r="G20" i="13"/>
  <c r="Y19" i="13"/>
  <c r="AA19" i="13"/>
  <c r="X19" i="13"/>
  <c r="W19" i="13"/>
  <c r="V19" i="13"/>
  <c r="U19" i="13"/>
  <c r="T19" i="13"/>
  <c r="S19" i="13"/>
  <c r="R19" i="13"/>
  <c r="Q19" i="13"/>
  <c r="P19" i="13"/>
  <c r="O19" i="13"/>
  <c r="N19" i="13"/>
  <c r="M19" i="13"/>
  <c r="L19" i="13"/>
  <c r="K19" i="13"/>
  <c r="J19" i="13"/>
  <c r="I19" i="13"/>
  <c r="H19" i="13"/>
  <c r="G19" i="13"/>
  <c r="Y17" i="13"/>
  <c r="X17" i="13"/>
  <c r="W17" i="13"/>
  <c r="V17" i="13"/>
  <c r="U17" i="13"/>
  <c r="T17" i="13"/>
  <c r="S17" i="13"/>
  <c r="R17" i="13"/>
  <c r="Q17" i="13"/>
  <c r="P17" i="13"/>
  <c r="O17" i="13"/>
  <c r="N17" i="13"/>
  <c r="M17" i="13"/>
  <c r="L17" i="13"/>
  <c r="K17" i="13"/>
  <c r="J17" i="13"/>
  <c r="I17" i="13"/>
  <c r="H17" i="13"/>
  <c r="G17" i="13"/>
  <c r="Y16" i="13"/>
  <c r="X16" i="13"/>
  <c r="W16" i="13"/>
  <c r="V16" i="13"/>
  <c r="U16" i="13"/>
  <c r="T16" i="13"/>
  <c r="S16" i="13"/>
  <c r="R16" i="13"/>
  <c r="Q16" i="13"/>
  <c r="P16" i="13"/>
  <c r="O16" i="13"/>
  <c r="N16" i="13"/>
  <c r="M16" i="13"/>
  <c r="L16" i="13"/>
  <c r="K16" i="13"/>
  <c r="J16" i="13"/>
  <c r="I16" i="13"/>
  <c r="H16" i="13"/>
  <c r="G16" i="13"/>
  <c r="Y14" i="13"/>
  <c r="X14" i="13"/>
  <c r="W14" i="13"/>
  <c r="V14" i="13"/>
  <c r="U14" i="13"/>
  <c r="AA14" i="13"/>
  <c r="T14" i="13"/>
  <c r="S14" i="13"/>
  <c r="R14" i="13"/>
  <c r="Q14" i="13"/>
  <c r="P14" i="13"/>
  <c r="O14" i="13"/>
  <c r="N14" i="13"/>
  <c r="M14" i="13"/>
  <c r="L14" i="13"/>
  <c r="K14" i="13"/>
  <c r="J14" i="13"/>
  <c r="I14" i="13"/>
  <c r="H14" i="13"/>
  <c r="G14" i="13"/>
  <c r="Y12" i="13"/>
  <c r="X12" i="13"/>
  <c r="W12" i="13"/>
  <c r="V12" i="13"/>
  <c r="U12" i="13"/>
  <c r="AA12" i="13"/>
  <c r="T12" i="13"/>
  <c r="S12" i="13"/>
  <c r="R12" i="13"/>
  <c r="Q12" i="13"/>
  <c r="P12" i="13"/>
  <c r="O12" i="13"/>
  <c r="N12" i="13"/>
  <c r="M12" i="13"/>
  <c r="L12" i="13"/>
  <c r="K12" i="13"/>
  <c r="J12" i="13"/>
  <c r="I12" i="13"/>
  <c r="H12" i="13"/>
  <c r="G12" i="13"/>
  <c r="Y11" i="13"/>
  <c r="X11" i="13"/>
  <c r="W11" i="13"/>
  <c r="V11" i="13"/>
  <c r="U11" i="13"/>
  <c r="AA11" i="13"/>
  <c r="T11" i="13"/>
  <c r="S11" i="13"/>
  <c r="R11" i="13"/>
  <c r="Q11" i="13"/>
  <c r="P11" i="13"/>
  <c r="O11" i="13"/>
  <c r="N11" i="13"/>
  <c r="M11" i="13"/>
  <c r="L11" i="13"/>
  <c r="K11" i="13"/>
  <c r="J11" i="13"/>
  <c r="I11" i="13"/>
  <c r="H11" i="13"/>
  <c r="G11" i="13"/>
  <c r="Y10" i="13"/>
  <c r="X10" i="13"/>
  <c r="W10" i="13"/>
  <c r="V10" i="13"/>
  <c r="U10" i="13"/>
  <c r="AA10" i="13"/>
  <c r="T10" i="13"/>
  <c r="S10" i="13"/>
  <c r="R10" i="13"/>
  <c r="Q10" i="13"/>
  <c r="P10" i="13"/>
  <c r="O10" i="13"/>
  <c r="N10" i="13"/>
  <c r="M10" i="13"/>
  <c r="L10" i="13"/>
  <c r="K10" i="13"/>
  <c r="J10" i="13"/>
  <c r="I10" i="13"/>
  <c r="H10" i="13"/>
  <c r="G10" i="13"/>
  <c r="AB1" i="13"/>
  <c r="AA3" i="13" s="1" a="1"/>
  <c r="AA3" i="13" s="1"/>
  <c r="Q14" i="12"/>
  <c r="Y153" i="12"/>
  <c r="Y152" i="12"/>
  <c r="Y151" i="12"/>
  <c r="Y150" i="12"/>
  <c r="Y149" i="12"/>
  <c r="Y148" i="12"/>
  <c r="Y147" i="12"/>
  <c r="Y146" i="12"/>
  <c r="Y145" i="12"/>
  <c r="Y144" i="12"/>
  <c r="Y143" i="12"/>
  <c r="Y142" i="12"/>
  <c r="Y141" i="12"/>
  <c r="Y140" i="12"/>
  <c r="Y139" i="12"/>
  <c r="Y138" i="12"/>
  <c r="Y137" i="12"/>
  <c r="Y136" i="12"/>
  <c r="Y135" i="12"/>
  <c r="Y134" i="12"/>
  <c r="Y133" i="12"/>
  <c r="Y132" i="12"/>
  <c r="Y131" i="12"/>
  <c r="Y130" i="12"/>
  <c r="Y129" i="12"/>
  <c r="Y128" i="12"/>
  <c r="Y127" i="12"/>
  <c r="Y126" i="12"/>
  <c r="Y125" i="12"/>
  <c r="Y124" i="12"/>
  <c r="Y123" i="12"/>
  <c r="Y122" i="12"/>
  <c r="Y121" i="12"/>
  <c r="Y120" i="12"/>
  <c r="Y119" i="12"/>
  <c r="Y118" i="12"/>
  <c r="Y117" i="12"/>
  <c r="Y116" i="12"/>
  <c r="Y115" i="12"/>
  <c r="Y114" i="12"/>
  <c r="Y113" i="12"/>
  <c r="Y112" i="12"/>
  <c r="Y111" i="12"/>
  <c r="Y110" i="12"/>
  <c r="Y109" i="12"/>
  <c r="Y108" i="12"/>
  <c r="Y107" i="12"/>
  <c r="Y106" i="12"/>
  <c r="Y105" i="12"/>
  <c r="Y104" i="12"/>
  <c r="Y103" i="12"/>
  <c r="Y102" i="12"/>
  <c r="Y101" i="12"/>
  <c r="Y100" i="12"/>
  <c r="Y99" i="12"/>
  <c r="Y98" i="12"/>
  <c r="Y97" i="12"/>
  <c r="Y96" i="12"/>
  <c r="Y95" i="12"/>
  <c r="Y94" i="12"/>
  <c r="Y93" i="12"/>
  <c r="Y92" i="12"/>
  <c r="Y91" i="12"/>
  <c r="Y90" i="12"/>
  <c r="Y89" i="12"/>
  <c r="Y88" i="12"/>
  <c r="Y87" i="12"/>
  <c r="Y86" i="12"/>
  <c r="Y85" i="12"/>
  <c r="Y84" i="12"/>
  <c r="Y83" i="12"/>
  <c r="Y82" i="12"/>
  <c r="Y81" i="12"/>
  <c r="Y80" i="12"/>
  <c r="Y79" i="12"/>
  <c r="Y78" i="12"/>
  <c r="Y77" i="12"/>
  <c r="Y76" i="12"/>
  <c r="Y75" i="12"/>
  <c r="Y74" i="12"/>
  <c r="Y73" i="12"/>
  <c r="Y72" i="12"/>
  <c r="Y71" i="12"/>
  <c r="Y70" i="12"/>
  <c r="Y69" i="12"/>
  <c r="Y68" i="12"/>
  <c r="Y67" i="12"/>
  <c r="Y66" i="12"/>
  <c r="Y65" i="12"/>
  <c r="Y64" i="12"/>
  <c r="Y63" i="12"/>
  <c r="Y62" i="12"/>
  <c r="Y61" i="12"/>
  <c r="Y60" i="12"/>
  <c r="Y59" i="12"/>
  <c r="Y58" i="12"/>
  <c r="Y57" i="12"/>
  <c r="Y56" i="12"/>
  <c r="Y55" i="12"/>
  <c r="Y54" i="12"/>
  <c r="Y53" i="12"/>
  <c r="Y52" i="12"/>
  <c r="Y51" i="12"/>
  <c r="Y50" i="12"/>
  <c r="Y49" i="12"/>
  <c r="Y48" i="12"/>
  <c r="Y47" i="12"/>
  <c r="Y46" i="12"/>
  <c r="Y45" i="12"/>
  <c r="Y44" i="12"/>
  <c r="Y43" i="12"/>
  <c r="Y42" i="12"/>
  <c r="Y41" i="12"/>
  <c r="Y40" i="12"/>
  <c r="Y39" i="12"/>
  <c r="Y38" i="12"/>
  <c r="Y37" i="12"/>
  <c r="Y36" i="12"/>
  <c r="Y35" i="12"/>
  <c r="Y34" i="12"/>
  <c r="Y33" i="12"/>
  <c r="Y32" i="12"/>
  <c r="Y31" i="12"/>
  <c r="Y30" i="12"/>
  <c r="Y29" i="12"/>
  <c r="Y28" i="12"/>
  <c r="Y27" i="12"/>
  <c r="Y26" i="12"/>
  <c r="Y20" i="12"/>
  <c r="X20" i="12"/>
  <c r="W20" i="12"/>
  <c r="V20" i="12"/>
  <c r="U20" i="12"/>
  <c r="T20" i="12"/>
  <c r="S20" i="12"/>
  <c r="R20" i="12"/>
  <c r="Q20" i="12"/>
  <c r="Y19" i="12"/>
  <c r="AA19" i="12"/>
  <c r="X19" i="12"/>
  <c r="W19" i="12"/>
  <c r="V19" i="12"/>
  <c r="U19" i="12"/>
  <c r="T19" i="12"/>
  <c r="S19" i="12"/>
  <c r="R19" i="12"/>
  <c r="Q19" i="12"/>
  <c r="Y17" i="12"/>
  <c r="X17" i="12"/>
  <c r="W17" i="12"/>
  <c r="V17" i="12"/>
  <c r="U17" i="12"/>
  <c r="T17" i="12"/>
  <c r="S17" i="12"/>
  <c r="R17" i="12"/>
  <c r="Q17" i="12"/>
  <c r="Y16" i="12"/>
  <c r="X16" i="12"/>
  <c r="W16" i="12"/>
  <c r="V16" i="12"/>
  <c r="U16" i="12"/>
  <c r="T16" i="12"/>
  <c r="S16" i="12"/>
  <c r="R16" i="12"/>
  <c r="Q16" i="12"/>
  <c r="Y14" i="12"/>
  <c r="X14" i="12"/>
  <c r="W14" i="12"/>
  <c r="V14" i="12"/>
  <c r="U14" i="12"/>
  <c r="AA14" i="12"/>
  <c r="T14" i="12"/>
  <c r="S14" i="12"/>
  <c r="R14" i="12"/>
  <c r="Y12" i="12"/>
  <c r="X12" i="12"/>
  <c r="W12" i="12"/>
  <c r="V12" i="12"/>
  <c r="U12" i="12"/>
  <c r="AA12" i="12"/>
  <c r="T12" i="12"/>
  <c r="S12" i="12"/>
  <c r="R12" i="12"/>
  <c r="Q12" i="12"/>
  <c r="Y11" i="12"/>
  <c r="X11" i="12"/>
  <c r="W11" i="12"/>
  <c r="V11" i="12"/>
  <c r="U11" i="12"/>
  <c r="AA11" i="12"/>
  <c r="T11" i="12"/>
  <c r="S11" i="12"/>
  <c r="R11" i="12"/>
  <c r="Q11" i="12"/>
  <c r="Y10" i="12"/>
  <c r="X10" i="12"/>
  <c r="W10" i="12"/>
  <c r="V10" i="12"/>
  <c r="U10" i="12"/>
  <c r="AA10" i="12"/>
  <c r="T10" i="12"/>
  <c r="S10" i="12"/>
  <c r="R10" i="12"/>
  <c r="Q10" i="12"/>
  <c r="AB1" i="12"/>
  <c r="AA3" i="12" s="1" a="1"/>
  <c r="AA3" i="12" s="1"/>
  <c r="AE79" i="6"/>
  <c r="AE80" i="6"/>
  <c r="AE81" i="6"/>
  <c r="AE82" i="6"/>
  <c r="AF82" i="6" s="1"/>
  <c r="AE83" i="6"/>
  <c r="AF83" i="6" s="1"/>
  <c r="AE84" i="6"/>
  <c r="AF84" i="6" s="1"/>
  <c r="AE85" i="6"/>
  <c r="AF85" i="6" s="1"/>
  <c r="AE86" i="6"/>
  <c r="AF86" i="6" s="1"/>
  <c r="AE87" i="6"/>
  <c r="AF87" i="6" s="1"/>
  <c r="AE88" i="6"/>
  <c r="AF88" i="6" s="1"/>
  <c r="AE89" i="6"/>
  <c r="AF89" i="6" s="1"/>
  <c r="AE90" i="6"/>
  <c r="AF90" i="6" s="1"/>
  <c r="AE91" i="6"/>
  <c r="AF91" i="6" s="1"/>
  <c r="AE92" i="6"/>
  <c r="AF92" i="6" s="1"/>
  <c r="AE93" i="6"/>
  <c r="AF93" i="6" s="1"/>
  <c r="AE94" i="6"/>
  <c r="AF94" i="6" s="1"/>
  <c r="AE95" i="6"/>
  <c r="AF95" i="6" s="1"/>
  <c r="AE96" i="6"/>
  <c r="AF96" i="6" s="1"/>
  <c r="AE97" i="6"/>
  <c r="AF97" i="6" s="1"/>
  <c r="Y153" i="11"/>
  <c r="Y152" i="11"/>
  <c r="Y151" i="11"/>
  <c r="Y150" i="11"/>
  <c r="Y149" i="11"/>
  <c r="Y148" i="11"/>
  <c r="Y147" i="11"/>
  <c r="Y146" i="11"/>
  <c r="Y145" i="11"/>
  <c r="Y144" i="11"/>
  <c r="Y143" i="11"/>
  <c r="Y142" i="11"/>
  <c r="Y141" i="11"/>
  <c r="Y140" i="11"/>
  <c r="Y139" i="11"/>
  <c r="Y138" i="11"/>
  <c r="Y137" i="11"/>
  <c r="Y136" i="11"/>
  <c r="Y135" i="11"/>
  <c r="Y134" i="11"/>
  <c r="Y133" i="11"/>
  <c r="Y132" i="11"/>
  <c r="Y131" i="11"/>
  <c r="Y130" i="11"/>
  <c r="Y129" i="11"/>
  <c r="Y128" i="11"/>
  <c r="Y127" i="11"/>
  <c r="Y126" i="11"/>
  <c r="Y125" i="11"/>
  <c r="Y124" i="11"/>
  <c r="Y123" i="11"/>
  <c r="Y122" i="11"/>
  <c r="Y121" i="11"/>
  <c r="Y120" i="11"/>
  <c r="Y119" i="11"/>
  <c r="Y118" i="11"/>
  <c r="Y117" i="11"/>
  <c r="Y116" i="11"/>
  <c r="Y115" i="11"/>
  <c r="Y114" i="11"/>
  <c r="Y113" i="11"/>
  <c r="Y112" i="11"/>
  <c r="Y111" i="11"/>
  <c r="Y110" i="11"/>
  <c r="Y109" i="11"/>
  <c r="Y108" i="11"/>
  <c r="Y107" i="11"/>
  <c r="Y106" i="11"/>
  <c r="Y105" i="11"/>
  <c r="Y104" i="11"/>
  <c r="Y103" i="11"/>
  <c r="Y102" i="11"/>
  <c r="Y101" i="11"/>
  <c r="Y100" i="11"/>
  <c r="Y99" i="11"/>
  <c r="Y98" i="11"/>
  <c r="Y97" i="11"/>
  <c r="Y96" i="11"/>
  <c r="Y95" i="11"/>
  <c r="Y94" i="11"/>
  <c r="Y93" i="11"/>
  <c r="Y92" i="11"/>
  <c r="Y91" i="11"/>
  <c r="Y90" i="11"/>
  <c r="Y89" i="11"/>
  <c r="Y88" i="11"/>
  <c r="Y87" i="11"/>
  <c r="Y86" i="11"/>
  <c r="Y85" i="11"/>
  <c r="Y84" i="11"/>
  <c r="Y83" i="11"/>
  <c r="Y82" i="11"/>
  <c r="Y81" i="11"/>
  <c r="Y80" i="11"/>
  <c r="Y79" i="11"/>
  <c r="Y78" i="11"/>
  <c r="Y77" i="11"/>
  <c r="Y76" i="11"/>
  <c r="Y75" i="11"/>
  <c r="Y74" i="11"/>
  <c r="Y73" i="11"/>
  <c r="Y72" i="11"/>
  <c r="Y71" i="11"/>
  <c r="Y70" i="11"/>
  <c r="Y69" i="11"/>
  <c r="Y68" i="11"/>
  <c r="Y67" i="11"/>
  <c r="Y66" i="11"/>
  <c r="Y65" i="11"/>
  <c r="Y64" i="11"/>
  <c r="Y63" i="11"/>
  <c r="Y62" i="11"/>
  <c r="Y61" i="11"/>
  <c r="Y60" i="11"/>
  <c r="Y59" i="11"/>
  <c r="Y58" i="11"/>
  <c r="Y57" i="11"/>
  <c r="Y56" i="11"/>
  <c r="Y55" i="11"/>
  <c r="Y54" i="11"/>
  <c r="Y53" i="11"/>
  <c r="Y52" i="11"/>
  <c r="Y51" i="11"/>
  <c r="Y50" i="11"/>
  <c r="Y49" i="11"/>
  <c r="Y48" i="11"/>
  <c r="Y47" i="11"/>
  <c r="Y46" i="11"/>
  <c r="Y45" i="11"/>
  <c r="Y44" i="11"/>
  <c r="Y43" i="11"/>
  <c r="Y42" i="11"/>
  <c r="Y41" i="11"/>
  <c r="Y40" i="11"/>
  <c r="Y39" i="11"/>
  <c r="Y38" i="11"/>
  <c r="Y37" i="11"/>
  <c r="Y36" i="11"/>
  <c r="Y35" i="11"/>
  <c r="Y34" i="11"/>
  <c r="Y33" i="11"/>
  <c r="Y32" i="11"/>
  <c r="Y31" i="11"/>
  <c r="Y30" i="11"/>
  <c r="Y29" i="11"/>
  <c r="Y28" i="11"/>
  <c r="Y27" i="11"/>
  <c r="Y26" i="11"/>
  <c r="Y20" i="11"/>
  <c r="X20" i="11"/>
  <c r="W20" i="11"/>
  <c r="V20" i="11"/>
  <c r="U20" i="11"/>
  <c r="T20" i="11"/>
  <c r="S20" i="11"/>
  <c r="R20" i="11"/>
  <c r="Q20" i="11"/>
  <c r="P20" i="11"/>
  <c r="O20" i="11"/>
  <c r="N20" i="11"/>
  <c r="M20" i="11"/>
  <c r="L20" i="11"/>
  <c r="K20" i="11"/>
  <c r="J20" i="11"/>
  <c r="Y19" i="11"/>
  <c r="AA19" i="11"/>
  <c r="X19" i="11"/>
  <c r="W19" i="11"/>
  <c r="V19" i="11"/>
  <c r="U19" i="11"/>
  <c r="T19" i="11"/>
  <c r="S19" i="11"/>
  <c r="R19" i="11"/>
  <c r="Q19" i="11"/>
  <c r="P19" i="11"/>
  <c r="O19" i="11"/>
  <c r="N19" i="11"/>
  <c r="M19" i="11"/>
  <c r="L19" i="11"/>
  <c r="K19" i="11"/>
  <c r="J19" i="11"/>
  <c r="Y17" i="11"/>
  <c r="X17" i="11"/>
  <c r="W17" i="11"/>
  <c r="V17" i="11"/>
  <c r="U17" i="11"/>
  <c r="T17" i="11"/>
  <c r="S17" i="11"/>
  <c r="R17" i="11"/>
  <c r="Q17" i="11"/>
  <c r="P17" i="11"/>
  <c r="O17" i="11"/>
  <c r="N17" i="11"/>
  <c r="M17" i="11"/>
  <c r="L17" i="11"/>
  <c r="K17" i="11"/>
  <c r="J17" i="11"/>
  <c r="Y16" i="11"/>
  <c r="X16" i="11"/>
  <c r="W16" i="11"/>
  <c r="V16" i="11"/>
  <c r="U16" i="11"/>
  <c r="T16" i="11"/>
  <c r="S16" i="11"/>
  <c r="R16" i="11"/>
  <c r="Q16" i="11"/>
  <c r="P16" i="11"/>
  <c r="O16" i="11"/>
  <c r="N16" i="11"/>
  <c r="M16" i="11"/>
  <c r="L16" i="11"/>
  <c r="K16" i="11"/>
  <c r="J16" i="11"/>
  <c r="Y14" i="11"/>
  <c r="X14" i="11"/>
  <c r="W14" i="11"/>
  <c r="V14" i="11"/>
  <c r="U14" i="11"/>
  <c r="AA14" i="11"/>
  <c r="T14" i="11"/>
  <c r="S14" i="11"/>
  <c r="R14" i="11"/>
  <c r="Q14" i="11"/>
  <c r="P14" i="11"/>
  <c r="O14" i="11"/>
  <c r="N14" i="11"/>
  <c r="M14" i="11"/>
  <c r="L14" i="11"/>
  <c r="K14" i="11"/>
  <c r="J14" i="11"/>
  <c r="Y12" i="11"/>
  <c r="X12" i="11"/>
  <c r="W12" i="11"/>
  <c r="V12" i="11"/>
  <c r="U12" i="11"/>
  <c r="AA12" i="11"/>
  <c r="T12" i="11"/>
  <c r="S12" i="11"/>
  <c r="R12" i="11"/>
  <c r="Q12" i="11"/>
  <c r="P12" i="11"/>
  <c r="O12" i="11"/>
  <c r="N12" i="11"/>
  <c r="M12" i="11"/>
  <c r="L12" i="11"/>
  <c r="K12" i="11"/>
  <c r="J12" i="11"/>
  <c r="Y11" i="11"/>
  <c r="X11" i="11"/>
  <c r="W11" i="11"/>
  <c r="V11" i="11"/>
  <c r="U11" i="11"/>
  <c r="AA11" i="11"/>
  <c r="T11" i="11"/>
  <c r="S11" i="11"/>
  <c r="R11" i="11"/>
  <c r="Q11" i="11"/>
  <c r="P11" i="11"/>
  <c r="O11" i="11"/>
  <c r="N11" i="11"/>
  <c r="M11" i="11"/>
  <c r="L11" i="11"/>
  <c r="K11" i="11"/>
  <c r="J11" i="11"/>
  <c r="X10" i="11"/>
  <c r="W10" i="11"/>
  <c r="V10" i="11"/>
  <c r="AA10" i="11"/>
  <c r="T10" i="11"/>
  <c r="S10" i="11"/>
  <c r="R10" i="11"/>
  <c r="Q10" i="11"/>
  <c r="P10" i="11"/>
  <c r="O10" i="11"/>
  <c r="N10" i="11"/>
  <c r="M10" i="11"/>
  <c r="L10" i="11"/>
  <c r="K10" i="11"/>
  <c r="J10" i="11"/>
  <c r="AB1" i="11"/>
  <c r="AA3" i="11" s="1" a="1"/>
  <c r="AA3" i="11" s="1"/>
  <c r="Y153" i="10"/>
  <c r="Y152" i="10"/>
  <c r="Y151" i="10"/>
  <c r="Y150" i="10"/>
  <c r="Y149" i="10"/>
  <c r="Y148" i="10"/>
  <c r="Y147" i="10"/>
  <c r="Y146" i="10"/>
  <c r="Y145" i="10"/>
  <c r="Y144" i="10"/>
  <c r="Y143" i="10"/>
  <c r="Y142" i="10"/>
  <c r="Y141" i="10"/>
  <c r="Y140" i="10"/>
  <c r="Y139" i="10"/>
  <c r="Y138" i="10"/>
  <c r="Y137" i="10"/>
  <c r="Y136" i="10"/>
  <c r="Y135" i="10"/>
  <c r="Y134" i="10"/>
  <c r="Y133" i="10"/>
  <c r="Y132" i="10"/>
  <c r="Y131" i="10"/>
  <c r="Y130" i="10"/>
  <c r="Y129" i="10"/>
  <c r="Y128" i="10"/>
  <c r="Y127" i="10"/>
  <c r="Y126" i="10"/>
  <c r="Y125" i="10"/>
  <c r="Y124" i="10"/>
  <c r="Y123" i="10"/>
  <c r="Y122" i="10"/>
  <c r="Y121" i="10"/>
  <c r="Y120" i="10"/>
  <c r="Y119" i="10"/>
  <c r="Y118" i="10"/>
  <c r="Y117" i="10"/>
  <c r="Y116" i="10"/>
  <c r="Y115" i="10"/>
  <c r="Y114" i="10"/>
  <c r="Y113" i="10"/>
  <c r="Y112" i="10"/>
  <c r="Y111" i="10"/>
  <c r="Y110" i="10"/>
  <c r="Y109" i="10"/>
  <c r="Y108" i="10"/>
  <c r="Y107" i="10"/>
  <c r="Y106" i="10"/>
  <c r="Y105" i="10"/>
  <c r="Y104" i="10"/>
  <c r="Y103" i="10"/>
  <c r="Y102" i="10"/>
  <c r="Y101" i="10"/>
  <c r="Y100" i="10"/>
  <c r="Y99" i="10"/>
  <c r="Y98" i="10"/>
  <c r="Y97" i="10"/>
  <c r="Y96" i="10"/>
  <c r="Y95" i="10"/>
  <c r="Y94" i="10"/>
  <c r="Y93" i="10"/>
  <c r="Y92" i="10"/>
  <c r="Y91" i="10"/>
  <c r="Y90" i="10"/>
  <c r="Y89" i="10"/>
  <c r="Y88" i="10"/>
  <c r="Y87" i="10"/>
  <c r="Y86" i="10"/>
  <c r="Y85" i="10"/>
  <c r="Y84" i="10"/>
  <c r="Y83" i="10"/>
  <c r="Y82" i="10"/>
  <c r="Y81" i="10"/>
  <c r="Y80" i="10"/>
  <c r="Y79" i="10"/>
  <c r="Y78" i="10"/>
  <c r="Y77" i="10"/>
  <c r="Y76" i="10"/>
  <c r="Y75" i="10"/>
  <c r="Y74" i="10"/>
  <c r="Y73" i="10"/>
  <c r="Y72" i="10"/>
  <c r="Y71" i="10"/>
  <c r="Y70" i="10"/>
  <c r="Y69" i="10"/>
  <c r="Y68" i="10"/>
  <c r="Y67" i="10"/>
  <c r="Y66" i="10"/>
  <c r="Y65" i="10"/>
  <c r="Y64" i="10"/>
  <c r="Y63" i="10"/>
  <c r="Y62" i="10"/>
  <c r="Y61" i="10"/>
  <c r="Y60" i="10"/>
  <c r="Y59" i="10"/>
  <c r="Y58" i="10"/>
  <c r="Y57" i="10"/>
  <c r="Y56" i="10"/>
  <c r="Y55" i="10"/>
  <c r="Y54" i="10"/>
  <c r="Y53" i="10"/>
  <c r="Y52" i="10"/>
  <c r="Y51" i="10"/>
  <c r="Y50" i="10"/>
  <c r="Y49" i="10"/>
  <c r="Y48" i="10"/>
  <c r="Y47" i="10"/>
  <c r="Y46" i="10"/>
  <c r="Y45" i="10"/>
  <c r="Y44" i="10"/>
  <c r="Y43" i="10"/>
  <c r="Y42" i="10"/>
  <c r="Y41" i="10"/>
  <c r="Y40" i="10"/>
  <c r="Y39" i="10"/>
  <c r="Y38" i="10"/>
  <c r="Y37" i="10"/>
  <c r="Y36" i="10"/>
  <c r="Y35" i="10"/>
  <c r="Y34" i="10"/>
  <c r="Y33" i="10"/>
  <c r="Y32" i="10"/>
  <c r="Y31" i="10"/>
  <c r="Y30" i="10"/>
  <c r="Y29" i="10"/>
  <c r="Y28" i="10"/>
  <c r="Y27" i="10"/>
  <c r="Y26" i="10"/>
  <c r="Y20" i="10"/>
  <c r="X20" i="10"/>
  <c r="W20" i="10"/>
  <c r="V20" i="10"/>
  <c r="U20" i="10"/>
  <c r="T20" i="10"/>
  <c r="S20" i="10"/>
  <c r="R20" i="10"/>
  <c r="Q20" i="10"/>
  <c r="P20" i="10"/>
  <c r="Y19" i="10"/>
  <c r="AA19" i="10"/>
  <c r="X19" i="10"/>
  <c r="W19" i="10"/>
  <c r="V19" i="10"/>
  <c r="U19" i="10"/>
  <c r="T19" i="10"/>
  <c r="S19" i="10"/>
  <c r="R19" i="10"/>
  <c r="Q19" i="10"/>
  <c r="P19" i="10"/>
  <c r="Y17" i="10"/>
  <c r="X17" i="10"/>
  <c r="W17" i="10"/>
  <c r="V17" i="10"/>
  <c r="U17" i="10"/>
  <c r="T17" i="10"/>
  <c r="S17" i="10"/>
  <c r="R17" i="10"/>
  <c r="Q17" i="10"/>
  <c r="P17" i="10"/>
  <c r="Y16" i="10"/>
  <c r="X16" i="10"/>
  <c r="W16" i="10"/>
  <c r="V16" i="10"/>
  <c r="U16" i="10"/>
  <c r="T16" i="10"/>
  <c r="S16" i="10"/>
  <c r="R16" i="10"/>
  <c r="Q16" i="10"/>
  <c r="P16" i="10"/>
  <c r="Y14" i="10"/>
  <c r="X14" i="10"/>
  <c r="W14" i="10"/>
  <c r="V14" i="10"/>
  <c r="U14" i="10"/>
  <c r="AA14" i="10"/>
  <c r="T14" i="10"/>
  <c r="S14" i="10"/>
  <c r="R14" i="10"/>
  <c r="Q14" i="10"/>
  <c r="P14" i="10"/>
  <c r="Y12" i="10"/>
  <c r="X12" i="10"/>
  <c r="W12" i="10"/>
  <c r="V12" i="10"/>
  <c r="U12" i="10"/>
  <c r="AA12" i="10"/>
  <c r="T12" i="10"/>
  <c r="S12" i="10"/>
  <c r="R12" i="10"/>
  <c r="Q12" i="10"/>
  <c r="P12" i="10"/>
  <c r="Y11" i="10"/>
  <c r="X11" i="10"/>
  <c r="W11" i="10"/>
  <c r="V11" i="10"/>
  <c r="U11" i="10"/>
  <c r="AA11" i="10"/>
  <c r="T11" i="10"/>
  <c r="S11" i="10"/>
  <c r="R11" i="10"/>
  <c r="Q11" i="10"/>
  <c r="P11" i="10"/>
  <c r="Y10" i="10"/>
  <c r="X10" i="10"/>
  <c r="W10" i="10"/>
  <c r="V10" i="10"/>
  <c r="U10" i="10"/>
  <c r="AA10" i="10"/>
  <c r="T10" i="10"/>
  <c r="S10" i="10"/>
  <c r="R10" i="10"/>
  <c r="Q10" i="10"/>
  <c r="P10" i="10"/>
  <c r="AB1" i="10"/>
  <c r="AA3" i="10" s="1" a="1"/>
  <c r="AA3" i="10" s="1"/>
  <c r="G10" i="7"/>
  <c r="G11" i="7"/>
  <c r="H11" i="7"/>
  <c r="I11" i="7"/>
  <c r="J11" i="7"/>
  <c r="K11" i="7"/>
  <c r="L11" i="7"/>
  <c r="G12" i="7"/>
  <c r="H12" i="7"/>
  <c r="I12" i="7"/>
  <c r="J12" i="7"/>
  <c r="K12" i="7"/>
  <c r="L12" i="7"/>
  <c r="M12" i="7"/>
  <c r="N12" i="7"/>
  <c r="O12" i="7"/>
  <c r="P12" i="7"/>
  <c r="Q12" i="7"/>
  <c r="E10" i="9"/>
  <c r="T10" i="9"/>
  <c r="E11" i="9"/>
  <c r="F11" i="9"/>
  <c r="G11" i="9"/>
  <c r="H11" i="9"/>
  <c r="I11" i="9"/>
  <c r="J11" i="9"/>
  <c r="E12" i="9"/>
  <c r="F12" i="9"/>
  <c r="G12" i="9"/>
  <c r="H12" i="9"/>
  <c r="I12" i="9"/>
  <c r="J12" i="9"/>
  <c r="K12" i="9"/>
  <c r="L12" i="9"/>
  <c r="M12" i="9"/>
  <c r="N12" i="9"/>
  <c r="O12" i="9"/>
  <c r="E16" i="9"/>
  <c r="F10" i="9"/>
  <c r="F16" i="9"/>
  <c r="G16" i="9"/>
  <c r="Q11" i="9"/>
  <c r="H16" i="9"/>
  <c r="M10" i="9"/>
  <c r="I16" i="9"/>
  <c r="N10" i="9"/>
  <c r="J16" i="9"/>
  <c r="O10" i="9"/>
  <c r="K16" i="9"/>
  <c r="P10" i="9"/>
  <c r="L16" i="9"/>
  <c r="E19" i="9"/>
  <c r="F19" i="9"/>
  <c r="G19" i="9"/>
  <c r="G17" i="9"/>
  <c r="H19" i="9"/>
  <c r="H17" i="9"/>
  <c r="I19" i="9"/>
  <c r="J19" i="9"/>
  <c r="K19" i="9"/>
  <c r="L19" i="9"/>
  <c r="E20" i="9"/>
  <c r="F20" i="9"/>
  <c r="G20" i="9"/>
  <c r="H20" i="9"/>
  <c r="I20" i="9"/>
  <c r="J20" i="9"/>
  <c r="K20" i="9"/>
  <c r="L20" i="9"/>
  <c r="Y153" i="9"/>
  <c r="Y152" i="9"/>
  <c r="Y151" i="9"/>
  <c r="Y150" i="9"/>
  <c r="Y149" i="9"/>
  <c r="Y148" i="9"/>
  <c r="Y147" i="9"/>
  <c r="Y146" i="9"/>
  <c r="Y145" i="9"/>
  <c r="Y144" i="9"/>
  <c r="Y143" i="9"/>
  <c r="Y142" i="9"/>
  <c r="Y141" i="9"/>
  <c r="Y140" i="9"/>
  <c r="Y139" i="9"/>
  <c r="Y138" i="9"/>
  <c r="Y137" i="9"/>
  <c r="Y136" i="9"/>
  <c r="Y135" i="9"/>
  <c r="Y134" i="9"/>
  <c r="Y133" i="9"/>
  <c r="Y132" i="9"/>
  <c r="Y131" i="9"/>
  <c r="Y130" i="9"/>
  <c r="Y129" i="9"/>
  <c r="Y128" i="9"/>
  <c r="Y127" i="9"/>
  <c r="Y126" i="9"/>
  <c r="Y125" i="9"/>
  <c r="Y124" i="9"/>
  <c r="Y123" i="9"/>
  <c r="Y122" i="9"/>
  <c r="Y121" i="9"/>
  <c r="Y120" i="9"/>
  <c r="Y119" i="9"/>
  <c r="Y118" i="9"/>
  <c r="Y117" i="9"/>
  <c r="Y116" i="9"/>
  <c r="Y115" i="9"/>
  <c r="Y114" i="9"/>
  <c r="Y113" i="9"/>
  <c r="Y112" i="9"/>
  <c r="Y111" i="9"/>
  <c r="Y110" i="9"/>
  <c r="Y109" i="9"/>
  <c r="Y108" i="9"/>
  <c r="Y107" i="9"/>
  <c r="Y106" i="9"/>
  <c r="Y105" i="9"/>
  <c r="Y104" i="9"/>
  <c r="Y103" i="9"/>
  <c r="Y102" i="9"/>
  <c r="Y101" i="9"/>
  <c r="Y100" i="9"/>
  <c r="Y99" i="9"/>
  <c r="Y98" i="9"/>
  <c r="Y16" i="9"/>
  <c r="Y97" i="9"/>
  <c r="Y96" i="9"/>
  <c r="Y95" i="9"/>
  <c r="Y94" i="9"/>
  <c r="Y93" i="9"/>
  <c r="Y92" i="9"/>
  <c r="Y91" i="9"/>
  <c r="Y90" i="9"/>
  <c r="Y89" i="9"/>
  <c r="Y88" i="9"/>
  <c r="Y87" i="9"/>
  <c r="Y86" i="9"/>
  <c r="Y85" i="9"/>
  <c r="Y84" i="9"/>
  <c r="Y83" i="9"/>
  <c r="Y82" i="9"/>
  <c r="Y81" i="9"/>
  <c r="Y80" i="9"/>
  <c r="Y79" i="9"/>
  <c r="Y78" i="9"/>
  <c r="Y77" i="9"/>
  <c r="Y76" i="9"/>
  <c r="Y75" i="9"/>
  <c r="Y74" i="9"/>
  <c r="Y73" i="9"/>
  <c r="Y72" i="9"/>
  <c r="Y20" i="9"/>
  <c r="Y71" i="9"/>
  <c r="Y70" i="9"/>
  <c r="Y69" i="9"/>
  <c r="Y68" i="9"/>
  <c r="Y67" i="9"/>
  <c r="Y66" i="9"/>
  <c r="Y65" i="9"/>
  <c r="Y64" i="9"/>
  <c r="Y63" i="9"/>
  <c r="Y62" i="9"/>
  <c r="Y61" i="9"/>
  <c r="Y60" i="9"/>
  <c r="Y59" i="9"/>
  <c r="Y58" i="9"/>
  <c r="Y57" i="9"/>
  <c r="Y56" i="9"/>
  <c r="Y55" i="9"/>
  <c r="Y54" i="9"/>
  <c r="Y53" i="9"/>
  <c r="Y52" i="9"/>
  <c r="Y51" i="9"/>
  <c r="Y50" i="9"/>
  <c r="Y49" i="9"/>
  <c r="Y48" i="9"/>
  <c r="Y47" i="9"/>
  <c r="Y46" i="9"/>
  <c r="Y45" i="9"/>
  <c r="Y44" i="9"/>
  <c r="Y43" i="9"/>
  <c r="Y42" i="9"/>
  <c r="Y41" i="9"/>
  <c r="Y40" i="9"/>
  <c r="Y39" i="9"/>
  <c r="Y38" i="9"/>
  <c r="Y37" i="9"/>
  <c r="Y36" i="9"/>
  <c r="Y35" i="9"/>
  <c r="Y34" i="9"/>
  <c r="Y33" i="9"/>
  <c r="Y32" i="9"/>
  <c r="Y31" i="9"/>
  <c r="Y30" i="9"/>
  <c r="Y29" i="9"/>
  <c r="Y28" i="9"/>
  <c r="Y27" i="9"/>
  <c r="Y26" i="9"/>
  <c r="X20" i="9"/>
  <c r="W20" i="9"/>
  <c r="V20" i="9"/>
  <c r="U20" i="9"/>
  <c r="T20" i="9"/>
  <c r="S20" i="9"/>
  <c r="R20" i="9"/>
  <c r="Q20" i="9"/>
  <c r="P20" i="9"/>
  <c r="O20" i="9"/>
  <c r="N20" i="9"/>
  <c r="M20" i="9"/>
  <c r="X19" i="9"/>
  <c r="W19" i="9"/>
  <c r="V19" i="9"/>
  <c r="U19" i="9"/>
  <c r="T19" i="9"/>
  <c r="S19" i="9"/>
  <c r="S17" i="9"/>
  <c r="R19" i="9"/>
  <c r="Q19" i="9"/>
  <c r="P19" i="9"/>
  <c r="O19" i="9"/>
  <c r="N19" i="9"/>
  <c r="M19" i="9"/>
  <c r="X16" i="9"/>
  <c r="W16" i="9"/>
  <c r="V16" i="9"/>
  <c r="U16" i="9"/>
  <c r="X11" i="9"/>
  <c r="T16" i="9"/>
  <c r="S16" i="9"/>
  <c r="X10" i="9"/>
  <c r="R16" i="9"/>
  <c r="W10" i="9"/>
  <c r="Q16" i="9"/>
  <c r="V10" i="9"/>
  <c r="P16" i="9"/>
  <c r="U10" i="9"/>
  <c r="O16" i="9"/>
  <c r="N16" i="9"/>
  <c r="S10" i="9"/>
  <c r="M16" i="9"/>
  <c r="W11" i="9"/>
  <c r="AB1" i="9"/>
  <c r="AA3" i="9" s="1" a="1"/>
  <c r="AA3" i="9" s="1"/>
  <c r="AY106" i="6"/>
  <c r="Y26" i="8"/>
  <c r="Y27" i="8"/>
  <c r="Y28" i="8"/>
  <c r="Y29" i="8"/>
  <c r="Y30" i="8"/>
  <c r="Y31" i="8"/>
  <c r="Y32" i="8"/>
  <c r="Y33" i="8"/>
  <c r="Y34" i="8"/>
  <c r="Y35" i="8"/>
  <c r="Y36" i="8"/>
  <c r="Y37" i="8"/>
  <c r="Y38" i="8"/>
  <c r="Y39" i="8"/>
  <c r="Y40" i="8"/>
  <c r="Y41" i="8"/>
  <c r="Y42" i="8"/>
  <c r="Y43" i="8"/>
  <c r="Y44" i="8"/>
  <c r="Y45" i="8"/>
  <c r="Y46" i="8"/>
  <c r="Y47" i="8"/>
  <c r="Y48" i="8"/>
  <c r="Y49" i="8"/>
  <c r="Y50" i="8"/>
  <c r="Y51" i="8"/>
  <c r="Y52" i="8"/>
  <c r="Y53" i="8"/>
  <c r="Y54" i="8"/>
  <c r="Y55" i="8"/>
  <c r="Y56" i="8"/>
  <c r="Y57" i="8"/>
  <c r="Y58" i="8"/>
  <c r="Y59" i="8"/>
  <c r="Y60" i="8"/>
  <c r="Y61" i="8"/>
  <c r="Y62" i="8"/>
  <c r="Y63" i="8"/>
  <c r="Y64" i="8"/>
  <c r="Y65" i="8"/>
  <c r="Y19" i="8"/>
  <c r="Y66" i="8"/>
  <c r="Y67" i="8"/>
  <c r="Y68" i="8"/>
  <c r="Y69" i="8"/>
  <c r="Y70" i="8"/>
  <c r="Y71" i="8"/>
  <c r="Y72" i="8"/>
  <c r="Y20" i="8"/>
  <c r="Y73" i="8"/>
  <c r="Y74" i="8"/>
  <c r="Y75" i="8"/>
  <c r="Y76" i="8"/>
  <c r="Y77" i="8"/>
  <c r="Y78" i="8"/>
  <c r="Y79" i="8"/>
  <c r="Y80" i="8"/>
  <c r="Y81" i="8"/>
  <c r="Y82" i="8"/>
  <c r="Y83" i="8"/>
  <c r="Y84" i="8"/>
  <c r="Y85" i="8"/>
  <c r="Y86" i="8"/>
  <c r="Y87" i="8"/>
  <c r="Y88" i="8"/>
  <c r="Y89" i="8"/>
  <c r="Y90" i="8"/>
  <c r="Y91" i="8"/>
  <c r="Y92" i="8"/>
  <c r="Y93" i="8"/>
  <c r="Y94" i="8"/>
  <c r="Y95" i="8"/>
  <c r="Y96" i="8"/>
  <c r="Y97" i="8"/>
  <c r="Y98" i="8"/>
  <c r="Y99" i="8"/>
  <c r="Y100" i="8"/>
  <c r="Y101" i="8"/>
  <c r="Y102" i="8"/>
  <c r="Y103" i="8"/>
  <c r="Y104" i="8"/>
  <c r="Y105" i="8"/>
  <c r="Y106" i="8"/>
  <c r="Y107" i="8"/>
  <c r="Y108" i="8"/>
  <c r="Y109" i="8"/>
  <c r="Y110" i="8"/>
  <c r="Y111" i="8"/>
  <c r="Y112" i="8"/>
  <c r="Y113" i="8"/>
  <c r="Y114" i="8"/>
  <c r="Y115" i="8"/>
  <c r="Y116" i="8"/>
  <c r="Y117" i="8"/>
  <c r="Y118" i="8"/>
  <c r="Y119" i="8"/>
  <c r="Y120" i="8"/>
  <c r="Y121" i="8"/>
  <c r="Y122" i="8"/>
  <c r="Y123" i="8"/>
  <c r="Y124" i="8"/>
  <c r="Y125" i="8"/>
  <c r="Y126" i="8"/>
  <c r="Y127" i="8"/>
  <c r="Y128" i="8"/>
  <c r="Y129" i="8"/>
  <c r="Y130" i="8"/>
  <c r="Y131" i="8"/>
  <c r="Y132" i="8"/>
  <c r="Y133" i="8"/>
  <c r="Y134" i="8"/>
  <c r="Y135" i="8"/>
  <c r="Y136" i="8"/>
  <c r="Y137" i="8"/>
  <c r="Y138" i="8"/>
  <c r="Y139" i="8"/>
  <c r="Y140" i="8"/>
  <c r="Y141" i="8"/>
  <c r="Y142" i="8"/>
  <c r="Y143" i="8"/>
  <c r="Y144" i="8"/>
  <c r="Y145" i="8"/>
  <c r="Y146" i="8"/>
  <c r="Y147" i="8"/>
  <c r="Y148" i="8"/>
  <c r="Y149" i="8"/>
  <c r="Y150" i="8"/>
  <c r="Y151" i="8"/>
  <c r="Y152" i="8"/>
  <c r="Y153" i="8"/>
  <c r="Y16" i="8"/>
  <c r="X20" i="8"/>
  <c r="W20" i="8"/>
  <c r="V20" i="8"/>
  <c r="U20" i="8"/>
  <c r="T20" i="8"/>
  <c r="S20" i="8"/>
  <c r="S17" i="8"/>
  <c r="R20" i="8"/>
  <c r="Q20" i="8"/>
  <c r="P20" i="8"/>
  <c r="X19" i="8"/>
  <c r="X17" i="8"/>
  <c r="W19" i="8"/>
  <c r="W17" i="8"/>
  <c r="V19" i="8"/>
  <c r="V17" i="8"/>
  <c r="U19" i="8"/>
  <c r="T19" i="8"/>
  <c r="S19" i="8"/>
  <c r="R19" i="8"/>
  <c r="Q19" i="8"/>
  <c r="P19" i="8"/>
  <c r="P17" i="8"/>
  <c r="X16" i="8"/>
  <c r="W16" i="8"/>
  <c r="V16" i="8"/>
  <c r="U16" i="8"/>
  <c r="T16" i="8"/>
  <c r="S16" i="8"/>
  <c r="R16" i="8"/>
  <c r="Q16" i="8"/>
  <c r="P16" i="8"/>
  <c r="Q12" i="8"/>
  <c r="P12" i="8"/>
  <c r="AB1" i="8"/>
  <c r="AA3" i="8" s="1" a="1"/>
  <c r="AA3" i="8" s="1"/>
  <c r="G16" i="7"/>
  <c r="G19" i="7"/>
  <c r="G17" i="7"/>
  <c r="G20" i="7"/>
  <c r="Y153" i="7"/>
  <c r="Y152" i="7"/>
  <c r="Y151" i="7"/>
  <c r="Y150" i="7"/>
  <c r="Y149" i="7"/>
  <c r="Y148" i="7"/>
  <c r="Y147" i="7"/>
  <c r="Y146" i="7"/>
  <c r="Y145" i="7"/>
  <c r="Y144" i="7"/>
  <c r="Y143" i="7"/>
  <c r="Y142" i="7"/>
  <c r="Y141" i="7"/>
  <c r="Y140" i="7"/>
  <c r="Y139" i="7"/>
  <c r="Y138" i="7"/>
  <c r="Y137" i="7"/>
  <c r="Y136" i="7"/>
  <c r="Y135" i="7"/>
  <c r="Y134" i="7"/>
  <c r="Y133" i="7"/>
  <c r="Y132" i="7"/>
  <c r="Y131" i="7"/>
  <c r="Y130" i="7"/>
  <c r="Y129" i="7"/>
  <c r="Y128" i="7"/>
  <c r="Y127" i="7"/>
  <c r="Y126" i="7"/>
  <c r="Y125" i="7"/>
  <c r="Y124" i="7"/>
  <c r="Y123" i="7"/>
  <c r="Y122" i="7"/>
  <c r="Y121" i="7"/>
  <c r="Y120" i="7"/>
  <c r="Y119" i="7"/>
  <c r="Y118" i="7"/>
  <c r="Y117" i="7"/>
  <c r="Y116" i="7"/>
  <c r="Y115" i="7"/>
  <c r="Y114" i="7"/>
  <c r="Y113" i="7"/>
  <c r="Y112" i="7"/>
  <c r="Y111" i="7"/>
  <c r="Y110" i="7"/>
  <c r="Y109" i="7"/>
  <c r="Y108" i="7"/>
  <c r="Y107" i="7"/>
  <c r="Y106" i="7"/>
  <c r="Y105" i="7"/>
  <c r="Y104" i="7"/>
  <c r="Y103" i="7"/>
  <c r="Y102" i="7"/>
  <c r="Y101" i="7"/>
  <c r="Y100" i="7"/>
  <c r="Y99" i="7"/>
  <c r="Y98" i="7"/>
  <c r="Y16" i="7"/>
  <c r="Y97" i="7"/>
  <c r="Y96" i="7"/>
  <c r="Y95" i="7"/>
  <c r="Y94" i="7"/>
  <c r="Y93" i="7"/>
  <c r="Y92" i="7"/>
  <c r="Y91" i="7"/>
  <c r="Y90" i="7"/>
  <c r="Y89" i="7"/>
  <c r="Y88" i="7"/>
  <c r="Y87" i="7"/>
  <c r="Y86" i="7"/>
  <c r="Y85" i="7"/>
  <c r="Y84" i="7"/>
  <c r="Y83" i="7"/>
  <c r="Y82" i="7"/>
  <c r="Y81" i="7"/>
  <c r="Y80" i="7"/>
  <c r="Y79" i="7"/>
  <c r="Y78" i="7"/>
  <c r="Y77" i="7"/>
  <c r="Y76" i="7"/>
  <c r="Y20" i="7"/>
  <c r="Y26" i="7"/>
  <c r="X20" i="7"/>
  <c r="W20" i="7"/>
  <c r="V20" i="7"/>
  <c r="U20" i="7"/>
  <c r="T20" i="7"/>
  <c r="S20" i="7"/>
  <c r="R20" i="7"/>
  <c r="Q20" i="7"/>
  <c r="P20" i="7"/>
  <c r="O20" i="7"/>
  <c r="N20" i="7"/>
  <c r="M20" i="7"/>
  <c r="L20" i="7"/>
  <c r="K20" i="7"/>
  <c r="J20" i="7"/>
  <c r="I20" i="7"/>
  <c r="H20" i="7"/>
  <c r="X19" i="7"/>
  <c r="X17" i="7"/>
  <c r="W19" i="7"/>
  <c r="V19" i="7"/>
  <c r="U19" i="7"/>
  <c r="T19" i="7"/>
  <c r="S19" i="7"/>
  <c r="R19" i="7"/>
  <c r="Q19" i="7"/>
  <c r="Q17" i="7"/>
  <c r="P19" i="7"/>
  <c r="O19" i="7"/>
  <c r="N19" i="7"/>
  <c r="M19" i="7"/>
  <c r="L19" i="7"/>
  <c r="K19" i="7"/>
  <c r="J19" i="7"/>
  <c r="I19" i="7"/>
  <c r="H19" i="7"/>
  <c r="I17" i="7"/>
  <c r="X16" i="7"/>
  <c r="W16" i="7"/>
  <c r="V16" i="7"/>
  <c r="U16" i="7"/>
  <c r="T16" i="7"/>
  <c r="S16" i="7"/>
  <c r="X10" i="7"/>
  <c r="R16" i="7"/>
  <c r="Q16" i="7"/>
  <c r="P16" i="7"/>
  <c r="O16" i="7"/>
  <c r="N16" i="7"/>
  <c r="M16" i="7"/>
  <c r="L16" i="7"/>
  <c r="K16" i="7"/>
  <c r="U11" i="7"/>
  <c r="J16" i="7"/>
  <c r="I16" i="7"/>
  <c r="H16" i="7"/>
  <c r="AB1" i="7"/>
  <c r="AA3" i="7" s="1" a="1"/>
  <c r="AA3" i="7" s="1"/>
  <c r="AY104" i="6"/>
  <c r="AV104" i="6"/>
  <c r="AW104" i="6" s="1"/>
  <c r="AY83" i="6"/>
  <c r="AV83" i="6"/>
  <c r="AW83" i="6" s="1"/>
  <c r="AY67" i="6"/>
  <c r="AV67" i="6"/>
  <c r="AW67" i="6" s="1"/>
  <c r="AY64" i="6"/>
  <c r="AV64" i="6"/>
  <c r="AW64" i="6" s="1"/>
  <c r="AY61" i="6"/>
  <c r="AV61" i="6"/>
  <c r="AW61" i="6" s="1"/>
  <c r="AY58" i="6"/>
  <c r="AV58" i="6"/>
  <c r="AW58" i="6" s="1"/>
  <c r="F54" i="6"/>
  <c r="F53" i="6"/>
  <c r="F52" i="6"/>
  <c r="F51" i="6"/>
  <c r="F50" i="6"/>
  <c r="F49" i="6"/>
  <c r="F48" i="6"/>
  <c r="F47" i="6"/>
  <c r="F46" i="6"/>
  <c r="AY44" i="6"/>
  <c r="AV44" i="6"/>
  <c r="AW44" i="6" s="1"/>
  <c r="Z57" i="6"/>
  <c r="AY31" i="6"/>
  <c r="AV31" i="6"/>
  <c r="AW31" i="6" s="1"/>
  <c r="AE27" i="6"/>
  <c r="AZ15" i="6"/>
  <c r="AW15" i="6" s="1"/>
  <c r="AZ5" i="6"/>
  <c r="AW5" i="6" s="1"/>
  <c r="AB1" i="4"/>
  <c r="AA3" i="4" s="1" a="1"/>
  <c r="AA3" i="4" s="1"/>
  <c r="AB1" i="1"/>
  <c r="AA3" i="1" s="1" a="1"/>
  <c r="AA3" i="1" s="1"/>
  <c r="Y153" i="4"/>
  <c r="Y152" i="4"/>
  <c r="Y151" i="4"/>
  <c r="Y150" i="4"/>
  <c r="Y149" i="4"/>
  <c r="Y148" i="4"/>
  <c r="Y147" i="4"/>
  <c r="Y146" i="4"/>
  <c r="Y145" i="4"/>
  <c r="Y144" i="4"/>
  <c r="Y143" i="4"/>
  <c r="Y142" i="4"/>
  <c r="Y141" i="4"/>
  <c r="Y140" i="4"/>
  <c r="Y139" i="4"/>
  <c r="Y138" i="4"/>
  <c r="Y137" i="4"/>
  <c r="Y136" i="4"/>
  <c r="Y135" i="4"/>
  <c r="Y134" i="4"/>
  <c r="Y133" i="4"/>
  <c r="Y132" i="4"/>
  <c r="Y131" i="4"/>
  <c r="Y130" i="4"/>
  <c r="Y129" i="4"/>
  <c r="Y128" i="4"/>
  <c r="Y127" i="4"/>
  <c r="Y126" i="4"/>
  <c r="Y125" i="4"/>
  <c r="Y124" i="4"/>
  <c r="Y123" i="4"/>
  <c r="Y122" i="4"/>
  <c r="Y121" i="4"/>
  <c r="Y120" i="4"/>
  <c r="Y119" i="4"/>
  <c r="Y118" i="4"/>
  <c r="Y117" i="4"/>
  <c r="Y116" i="4"/>
  <c r="Y115" i="4"/>
  <c r="Y114" i="4"/>
  <c r="Y113" i="4"/>
  <c r="Y112" i="4"/>
  <c r="Y111" i="4"/>
  <c r="Y110" i="4"/>
  <c r="Y109" i="4"/>
  <c r="Y108" i="4"/>
  <c r="Y107" i="4"/>
  <c r="Y106" i="4"/>
  <c r="Y105" i="4"/>
  <c r="Y104" i="4"/>
  <c r="Y103" i="4"/>
  <c r="Y102" i="4"/>
  <c r="Y101" i="4"/>
  <c r="Y100" i="4"/>
  <c r="Y99" i="4"/>
  <c r="Y98" i="4"/>
  <c r="Y16" i="4"/>
  <c r="Y97" i="4"/>
  <c r="Y96" i="4"/>
  <c r="Y95" i="4"/>
  <c r="Y94" i="4"/>
  <c r="Y93" i="4"/>
  <c r="Y92" i="4"/>
  <c r="Y91" i="4"/>
  <c r="Y90" i="4"/>
  <c r="Y89" i="4"/>
  <c r="Y88" i="4"/>
  <c r="Y87" i="4"/>
  <c r="Y86" i="4"/>
  <c r="Y85" i="4"/>
  <c r="Y84" i="4"/>
  <c r="Y83" i="4"/>
  <c r="Y82" i="4"/>
  <c r="Y81" i="4"/>
  <c r="Y80" i="4"/>
  <c r="Y79" i="4"/>
  <c r="Y78" i="4"/>
  <c r="Y77" i="4"/>
  <c r="Y76" i="4"/>
  <c r="Y75" i="4"/>
  <c r="Y74" i="4"/>
  <c r="Y73" i="4"/>
  <c r="Y72" i="4"/>
  <c r="Y20" i="4"/>
  <c r="Y71" i="4"/>
  <c r="Y70" i="4"/>
  <c r="Y69" i="4"/>
  <c r="Y68" i="4"/>
  <c r="Y67" i="4"/>
  <c r="Y66" i="4"/>
  <c r="Y65" i="4"/>
  <c r="Y64" i="4"/>
  <c r="Y63" i="4"/>
  <c r="Y62" i="4"/>
  <c r="Y61" i="4"/>
  <c r="Y60" i="4"/>
  <c r="Y59" i="4"/>
  <c r="Y58" i="4"/>
  <c r="Y57" i="4"/>
  <c r="Y56" i="4"/>
  <c r="Y55" i="4"/>
  <c r="Y54" i="4"/>
  <c r="Y53" i="4"/>
  <c r="Y52" i="4"/>
  <c r="Y51" i="4"/>
  <c r="Y50" i="4"/>
  <c r="Y49" i="4"/>
  <c r="Y48" i="4"/>
  <c r="Y47" i="4"/>
  <c r="Y46" i="4"/>
  <c r="Y45" i="4"/>
  <c r="Y44" i="4"/>
  <c r="Y19" i="4"/>
  <c r="Y43" i="4"/>
  <c r="Y42" i="4"/>
  <c r="Y41" i="4"/>
  <c r="Y40" i="4"/>
  <c r="Y39" i="4"/>
  <c r="Y38" i="4"/>
  <c r="Y37" i="4"/>
  <c r="Y36" i="4"/>
  <c r="Y35" i="4"/>
  <c r="Y34" i="4"/>
  <c r="Y33" i="4"/>
  <c r="Y32" i="4"/>
  <c r="Y31" i="4"/>
  <c r="Y30" i="4"/>
  <c r="Y29" i="4"/>
  <c r="Y28" i="4"/>
  <c r="Y27" i="4"/>
  <c r="Y26" i="4"/>
  <c r="X20" i="4"/>
  <c r="W20" i="4"/>
  <c r="V20" i="4"/>
  <c r="U20" i="4"/>
  <c r="T20" i="4"/>
  <c r="S20" i="4"/>
  <c r="R20" i="4"/>
  <c r="Q20" i="4"/>
  <c r="P20" i="4"/>
  <c r="O20" i="4"/>
  <c r="N20" i="4"/>
  <c r="M20" i="4"/>
  <c r="L20" i="4"/>
  <c r="K20" i="4"/>
  <c r="J20" i="4"/>
  <c r="I20" i="4"/>
  <c r="H20" i="4"/>
  <c r="X19" i="4"/>
  <c r="W19" i="4"/>
  <c r="V19" i="4"/>
  <c r="V17" i="4"/>
  <c r="U19" i="4"/>
  <c r="U17" i="4"/>
  <c r="T19" i="4"/>
  <c r="T17" i="4"/>
  <c r="S19" i="4"/>
  <c r="R19" i="4"/>
  <c r="Q19" i="4"/>
  <c r="P19" i="4"/>
  <c r="O19" i="4"/>
  <c r="N19" i="4"/>
  <c r="M19" i="4"/>
  <c r="M17" i="4"/>
  <c r="L19" i="4"/>
  <c r="L17" i="4"/>
  <c r="K19" i="4"/>
  <c r="J19" i="4"/>
  <c r="I19" i="4"/>
  <c r="I17" i="4"/>
  <c r="H19" i="4"/>
  <c r="H17" i="4"/>
  <c r="P17" i="4"/>
  <c r="N17" i="4"/>
  <c r="X16" i="4"/>
  <c r="W16" i="4"/>
  <c r="V16" i="4"/>
  <c r="U16" i="4"/>
  <c r="T16" i="4"/>
  <c r="S16" i="4"/>
  <c r="R16" i="4"/>
  <c r="Q16" i="4"/>
  <c r="P16" i="4"/>
  <c r="O16" i="4"/>
  <c r="T10" i="4"/>
  <c r="N16" i="4"/>
  <c r="M16" i="4"/>
  <c r="L16" i="4"/>
  <c r="K16" i="4"/>
  <c r="J16" i="4"/>
  <c r="I16" i="4"/>
  <c r="H16" i="4"/>
  <c r="Q12" i="4"/>
  <c r="P12" i="4"/>
  <c r="O12" i="4"/>
  <c r="N12" i="4"/>
  <c r="M12" i="4"/>
  <c r="L12" i="4"/>
  <c r="K12" i="4"/>
  <c r="J12" i="4"/>
  <c r="I12" i="4"/>
  <c r="H12" i="4"/>
  <c r="L11" i="4"/>
  <c r="K11" i="4"/>
  <c r="J11" i="4"/>
  <c r="I11" i="4"/>
  <c r="H11" i="4"/>
  <c r="Y27" i="3"/>
  <c r="Y28" i="3"/>
  <c r="Y29" i="3"/>
  <c r="Y30" i="3"/>
  <c r="Y31" i="3"/>
  <c r="Y32" i="3"/>
  <c r="Y33" i="3"/>
  <c r="Y34" i="3"/>
  <c r="Y35" i="3"/>
  <c r="Y36" i="3"/>
  <c r="Y37" i="3"/>
  <c r="Y38" i="3"/>
  <c r="Y39" i="3"/>
  <c r="Y40" i="3"/>
  <c r="Y41" i="3"/>
  <c r="Y42" i="3"/>
  <c r="Y43" i="3"/>
  <c r="Y44" i="3"/>
  <c r="Y45" i="3"/>
  <c r="Y19" i="3"/>
  <c r="Y46" i="3"/>
  <c r="Y47" i="3"/>
  <c r="Y48" i="3"/>
  <c r="Y49" i="3"/>
  <c r="Y50" i="3"/>
  <c r="Y51" i="3"/>
  <c r="Y52" i="3"/>
  <c r="Y53" i="3"/>
  <c r="Y54" i="3"/>
  <c r="Y55" i="3"/>
  <c r="Y56" i="3"/>
  <c r="Y57" i="3"/>
  <c r="Y58" i="3"/>
  <c r="Y59" i="3"/>
  <c r="Y60" i="3"/>
  <c r="Y61" i="3"/>
  <c r="Y62" i="3"/>
  <c r="Y63" i="3"/>
  <c r="Y64" i="3"/>
  <c r="Y65" i="3"/>
  <c r="Y66" i="3"/>
  <c r="Y67" i="3"/>
  <c r="Y68" i="3"/>
  <c r="Y69" i="3"/>
  <c r="Y70" i="3"/>
  <c r="Y71" i="3"/>
  <c r="Y72" i="3"/>
  <c r="Y73" i="3"/>
  <c r="Y74" i="3"/>
  <c r="Y75" i="3"/>
  <c r="Y76" i="3"/>
  <c r="Y77" i="3"/>
  <c r="Y78" i="3"/>
  <c r="Y79" i="3"/>
  <c r="Y80" i="3"/>
  <c r="Y81" i="3"/>
  <c r="Y82" i="3"/>
  <c r="Y83" i="3"/>
  <c r="Y84" i="3"/>
  <c r="Y85" i="3"/>
  <c r="Y86" i="3"/>
  <c r="Y87" i="3"/>
  <c r="Y88" i="3"/>
  <c r="Y89" i="3"/>
  <c r="Y90" i="3"/>
  <c r="Y91" i="3"/>
  <c r="Y92" i="3"/>
  <c r="Y93" i="3"/>
  <c r="Y94" i="3"/>
  <c r="Y95" i="3"/>
  <c r="Y96" i="3"/>
  <c r="Y97" i="3"/>
  <c r="Y98" i="3"/>
  <c r="Y16" i="3"/>
  <c r="Y99" i="3"/>
  <c r="Y100" i="3"/>
  <c r="Y101" i="3"/>
  <c r="Y102" i="3"/>
  <c r="Y103" i="3"/>
  <c r="Y104" i="3"/>
  <c r="Y105" i="3"/>
  <c r="Y106" i="3"/>
  <c r="Y107" i="3"/>
  <c r="Y108" i="3"/>
  <c r="Y109" i="3"/>
  <c r="Y110" i="3"/>
  <c r="Y111" i="3"/>
  <c r="Y112" i="3"/>
  <c r="Y113" i="3"/>
  <c r="Y114" i="3"/>
  <c r="Y115" i="3"/>
  <c r="Y116" i="3"/>
  <c r="Y117" i="3"/>
  <c r="Y118" i="3"/>
  <c r="Y119" i="3"/>
  <c r="Y120" i="3"/>
  <c r="Y121" i="3"/>
  <c r="Y122" i="3"/>
  <c r="Y123" i="3"/>
  <c r="Y124" i="3"/>
  <c r="Y125" i="3"/>
  <c r="Y126" i="3"/>
  <c r="Y127" i="3"/>
  <c r="Y128" i="3"/>
  <c r="Y129" i="3"/>
  <c r="Y130" i="3"/>
  <c r="Y131" i="3"/>
  <c r="Y132" i="3"/>
  <c r="Y133" i="3"/>
  <c r="Y134" i="3"/>
  <c r="Y135" i="3"/>
  <c r="Y136" i="3"/>
  <c r="Y137" i="3"/>
  <c r="Y138" i="3"/>
  <c r="Y139" i="3"/>
  <c r="Y140" i="3"/>
  <c r="Y141" i="3"/>
  <c r="Y142" i="3"/>
  <c r="Y143" i="3"/>
  <c r="Y144" i="3"/>
  <c r="Y145" i="3"/>
  <c r="Y146" i="3"/>
  <c r="Y147" i="3"/>
  <c r="Y148" i="3"/>
  <c r="Y149" i="3"/>
  <c r="Y150" i="3"/>
  <c r="Y151" i="3"/>
  <c r="Y152" i="3"/>
  <c r="Y153" i="3"/>
  <c r="Y26" i="3"/>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19" i="1"/>
  <c r="Y66" i="1"/>
  <c r="Y67" i="1"/>
  <c r="Y68" i="1"/>
  <c r="Y69" i="1"/>
  <c r="Y70" i="1"/>
  <c r="Y71" i="1"/>
  <c r="Y72" i="1"/>
  <c r="Y20" i="1"/>
  <c r="AA20"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26" i="1"/>
  <c r="AB1" i="3"/>
  <c r="AA3" i="3" s="1" a="1"/>
  <c r="AA3" i="3" s="1"/>
  <c r="Y20" i="3"/>
  <c r="X20" i="3"/>
  <c r="W20" i="3"/>
  <c r="V20" i="3"/>
  <c r="U20" i="3"/>
  <c r="T20" i="3"/>
  <c r="S20" i="3"/>
  <c r="R20" i="3"/>
  <c r="Q20" i="3"/>
  <c r="P20" i="3"/>
  <c r="O20" i="3"/>
  <c r="N20" i="3"/>
  <c r="M20" i="3"/>
  <c r="L20" i="3"/>
  <c r="K20" i="3"/>
  <c r="J20" i="3"/>
  <c r="X19" i="3"/>
  <c r="W19" i="3"/>
  <c r="W17" i="3"/>
  <c r="V19" i="3"/>
  <c r="U19" i="3"/>
  <c r="U17" i="3"/>
  <c r="T19" i="3"/>
  <c r="S19" i="3"/>
  <c r="R19" i="3"/>
  <c r="Q19" i="3"/>
  <c r="P19" i="3"/>
  <c r="O19" i="3"/>
  <c r="O17" i="3"/>
  <c r="N19" i="3"/>
  <c r="M19" i="3"/>
  <c r="M17" i="3"/>
  <c r="L19" i="3"/>
  <c r="K19" i="3"/>
  <c r="J19" i="3"/>
  <c r="S17" i="3"/>
  <c r="R17" i="3"/>
  <c r="K17" i="3"/>
  <c r="X16" i="3"/>
  <c r="W16" i="3"/>
  <c r="V16" i="3"/>
  <c r="U16" i="3"/>
  <c r="T16" i="3"/>
  <c r="S16" i="3"/>
  <c r="R16" i="3"/>
  <c r="Q16" i="3"/>
  <c r="P16" i="3"/>
  <c r="O16" i="3"/>
  <c r="N16" i="3"/>
  <c r="M16" i="3"/>
  <c r="L16" i="3"/>
  <c r="K16" i="3"/>
  <c r="J16" i="3"/>
  <c r="Q12" i="3"/>
  <c r="P12" i="3"/>
  <c r="O12" i="3"/>
  <c r="N12" i="3"/>
  <c r="M12" i="3"/>
  <c r="L12" i="3"/>
  <c r="K12" i="3"/>
  <c r="J12" i="3"/>
  <c r="L11" i="3"/>
  <c r="K11" i="3"/>
  <c r="J11" i="3"/>
  <c r="Y27" i="2"/>
  <c r="Y28" i="2"/>
  <c r="Y29" i="2"/>
  <c r="Y30" i="2"/>
  <c r="Y31" i="2"/>
  <c r="Y32" i="2"/>
  <c r="Y33" i="2"/>
  <c r="Y34" i="2"/>
  <c r="Y35" i="2"/>
  <c r="Y36" i="2"/>
  <c r="Y37" i="2"/>
  <c r="Y38" i="2"/>
  <c r="Y39" i="2"/>
  <c r="Y40" i="2"/>
  <c r="Y41" i="2"/>
  <c r="Y42" i="2"/>
  <c r="Y43" i="2"/>
  <c r="Y44" i="2"/>
  <c r="Y45" i="2"/>
  <c r="Y46" i="2"/>
  <c r="Y47" i="2"/>
  <c r="Y48" i="2"/>
  <c r="Y49" i="2"/>
  <c r="Y50" i="2"/>
  <c r="Y51" i="2"/>
  <c r="Y52" i="2"/>
  <c r="Y53" i="2"/>
  <c r="Y54" i="2"/>
  <c r="Y55" i="2"/>
  <c r="Y56" i="2"/>
  <c r="Y57" i="2"/>
  <c r="Y58" i="2"/>
  <c r="Y59" i="2"/>
  <c r="Y60" i="2"/>
  <c r="Y61" i="2"/>
  <c r="Y62" i="2"/>
  <c r="Y63" i="2"/>
  <c r="Y64" i="2"/>
  <c r="Y65" i="2"/>
  <c r="Y19" i="2"/>
  <c r="Y66" i="2"/>
  <c r="Y67" i="2"/>
  <c r="Y68" i="2"/>
  <c r="Y69" i="2"/>
  <c r="Y70" i="2"/>
  <c r="Y71" i="2"/>
  <c r="Y72" i="2"/>
  <c r="Y20" i="2"/>
  <c r="Y73" i="2"/>
  <c r="Y74" i="2"/>
  <c r="Y75" i="2"/>
  <c r="Y76" i="2"/>
  <c r="Y77" i="2"/>
  <c r="Y78" i="2"/>
  <c r="Y79" i="2"/>
  <c r="Y80" i="2"/>
  <c r="Y81" i="2"/>
  <c r="Y82" i="2"/>
  <c r="Y83" i="2"/>
  <c r="Y84" i="2"/>
  <c r="Y85" i="2"/>
  <c r="Y86" i="2"/>
  <c r="Y87" i="2"/>
  <c r="Y88" i="2"/>
  <c r="Y89" i="2"/>
  <c r="Y90" i="2"/>
  <c r="Y91" i="2"/>
  <c r="Y92" i="2"/>
  <c r="Y93" i="2"/>
  <c r="Y94" i="2"/>
  <c r="Y95" i="2"/>
  <c r="Y96" i="2"/>
  <c r="Y97" i="2"/>
  <c r="Y98" i="2"/>
  <c r="Y99" i="2"/>
  <c r="Y10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34" i="2"/>
  <c r="Y135" i="2"/>
  <c r="Y136" i="2"/>
  <c r="Y137" i="2"/>
  <c r="Y138" i="2"/>
  <c r="Y139" i="2"/>
  <c r="Y140" i="2"/>
  <c r="Y141" i="2"/>
  <c r="Y142" i="2"/>
  <c r="Y143" i="2"/>
  <c r="Y144" i="2"/>
  <c r="Y145" i="2"/>
  <c r="Y146" i="2"/>
  <c r="Y147" i="2"/>
  <c r="Y148" i="2"/>
  <c r="Y149" i="2"/>
  <c r="Y150" i="2"/>
  <c r="Y151" i="2"/>
  <c r="Y152" i="2"/>
  <c r="Y153" i="2"/>
  <c r="Y26" i="2"/>
  <c r="X20" i="2"/>
  <c r="W20" i="2"/>
  <c r="V20" i="2"/>
  <c r="U20" i="2"/>
  <c r="T20" i="2"/>
  <c r="S20" i="2"/>
  <c r="S17" i="2"/>
  <c r="R20" i="2"/>
  <c r="Q20" i="2"/>
  <c r="P20" i="2"/>
  <c r="O20" i="2"/>
  <c r="N20" i="2"/>
  <c r="M20" i="2"/>
  <c r="L20" i="2"/>
  <c r="K20" i="2"/>
  <c r="K17" i="2"/>
  <c r="J20" i="2"/>
  <c r="I20" i="2"/>
  <c r="H20" i="2"/>
  <c r="X19" i="2"/>
  <c r="W19" i="2"/>
  <c r="V19" i="2"/>
  <c r="U19" i="2"/>
  <c r="T19" i="2"/>
  <c r="T17" i="2"/>
  <c r="S19" i="2"/>
  <c r="R19" i="2"/>
  <c r="Q19" i="2"/>
  <c r="P19" i="2"/>
  <c r="P17" i="2"/>
  <c r="O19" i="2"/>
  <c r="N19" i="2"/>
  <c r="M19" i="2"/>
  <c r="L19" i="2"/>
  <c r="L17" i="2"/>
  <c r="K19" i="2"/>
  <c r="J19" i="2"/>
  <c r="I19" i="2"/>
  <c r="H19" i="2"/>
  <c r="Y16" i="2"/>
  <c r="X16" i="2"/>
  <c r="W16" i="2"/>
  <c r="V16" i="2"/>
  <c r="U16" i="2"/>
  <c r="T16" i="2"/>
  <c r="S16" i="2"/>
  <c r="R16" i="2"/>
  <c r="Q16" i="2"/>
  <c r="P16" i="2"/>
  <c r="O16" i="2"/>
  <c r="N16" i="2"/>
  <c r="M16" i="2"/>
  <c r="L16" i="2"/>
  <c r="K16" i="2"/>
  <c r="J16" i="2"/>
  <c r="I16" i="2"/>
  <c r="H16" i="2"/>
  <c r="H10" i="2"/>
  <c r="Q12" i="2"/>
  <c r="P12" i="2"/>
  <c r="O12" i="2"/>
  <c r="N12" i="2"/>
  <c r="M12" i="2"/>
  <c r="L12" i="2"/>
  <c r="K12" i="2"/>
  <c r="J12" i="2"/>
  <c r="I12" i="2"/>
  <c r="H12" i="2"/>
  <c r="L11" i="2"/>
  <c r="K11" i="2"/>
  <c r="J11" i="2"/>
  <c r="I11" i="2"/>
  <c r="H11" i="2"/>
  <c r="I10" i="2"/>
  <c r="Y16" i="1"/>
  <c r="H12" i="1"/>
  <c r="I12" i="1"/>
  <c r="J12" i="1"/>
  <c r="K12" i="1"/>
  <c r="L12" i="1"/>
  <c r="M12" i="1"/>
  <c r="N12" i="1"/>
  <c r="O12" i="1"/>
  <c r="P12" i="1"/>
  <c r="Q12" i="1"/>
  <c r="H11" i="1"/>
  <c r="I11" i="1"/>
  <c r="J11" i="1"/>
  <c r="K11" i="1"/>
  <c r="L11" i="1"/>
  <c r="I16" i="1"/>
  <c r="J16" i="1"/>
  <c r="K16" i="1"/>
  <c r="L16" i="1"/>
  <c r="M16" i="1"/>
  <c r="N16" i="1"/>
  <c r="O16" i="1"/>
  <c r="P16" i="1"/>
  <c r="Q16" i="1"/>
  <c r="R16" i="1"/>
  <c r="S16" i="1"/>
  <c r="T16" i="1"/>
  <c r="U16" i="1"/>
  <c r="V16" i="1"/>
  <c r="W16" i="1"/>
  <c r="X16" i="1"/>
  <c r="H16" i="1"/>
  <c r="H10" i="1"/>
  <c r="I19" i="1"/>
  <c r="J19" i="1"/>
  <c r="K19" i="1"/>
  <c r="L19" i="1"/>
  <c r="M19" i="1"/>
  <c r="N19" i="1"/>
  <c r="O19" i="1"/>
  <c r="P19" i="1"/>
  <c r="Q19" i="1"/>
  <c r="R19" i="1"/>
  <c r="S19" i="1"/>
  <c r="T19" i="1"/>
  <c r="U19" i="1"/>
  <c r="V19" i="1"/>
  <c r="W19" i="1"/>
  <c r="X19" i="1"/>
  <c r="I20" i="1"/>
  <c r="J20" i="1"/>
  <c r="K20" i="1"/>
  <c r="L20" i="1"/>
  <c r="M20" i="1"/>
  <c r="M17" i="1"/>
  <c r="N20" i="1"/>
  <c r="O20" i="1"/>
  <c r="P20" i="1"/>
  <c r="Q20" i="1"/>
  <c r="R20" i="1"/>
  <c r="S20" i="1"/>
  <c r="T20" i="1"/>
  <c r="U20" i="1"/>
  <c r="V20" i="1"/>
  <c r="W20" i="1"/>
  <c r="X20" i="1"/>
  <c r="H20" i="1"/>
  <c r="H19" i="1"/>
  <c r="L10" i="22"/>
  <c r="M10" i="22"/>
  <c r="N14" i="22"/>
  <c r="M11" i="22"/>
  <c r="N11" i="22"/>
  <c r="M17" i="22"/>
  <c r="U17" i="22"/>
  <c r="K17" i="22"/>
  <c r="L17" i="22"/>
  <c r="AA20" i="22"/>
  <c r="AA19" i="22"/>
  <c r="AA20" i="21"/>
  <c r="AA20" i="20"/>
  <c r="AA20" i="19"/>
  <c r="AA20" i="18"/>
  <c r="AA20" i="17"/>
  <c r="AA20" i="16"/>
  <c r="AA20" i="15"/>
  <c r="AA20" i="14"/>
  <c r="AA20" i="13"/>
  <c r="AA20" i="12"/>
  <c r="AA20" i="11"/>
  <c r="AA20" i="10"/>
  <c r="H17" i="2"/>
  <c r="X17" i="2"/>
  <c r="AA19" i="2"/>
  <c r="M17" i="2"/>
  <c r="U17" i="2"/>
  <c r="U14" i="2"/>
  <c r="O17" i="2"/>
  <c r="P14" i="2"/>
  <c r="W17" i="2"/>
  <c r="X14" i="2"/>
  <c r="Q10" i="2"/>
  <c r="N17" i="3"/>
  <c r="P17" i="3"/>
  <c r="Q17" i="3"/>
  <c r="J17" i="3"/>
  <c r="X17" i="3"/>
  <c r="AA19" i="3"/>
  <c r="Y17" i="3"/>
  <c r="V12" i="4"/>
  <c r="S17" i="4"/>
  <c r="V10" i="4"/>
  <c r="I14" i="4"/>
  <c r="X17" i="4"/>
  <c r="K17" i="4"/>
  <c r="L14" i="4"/>
  <c r="Y17" i="4"/>
  <c r="N10" i="4"/>
  <c r="J17" i="4"/>
  <c r="R17" i="4"/>
  <c r="L10" i="4"/>
  <c r="Q11" i="4"/>
  <c r="U11" i="4"/>
  <c r="T14" i="4"/>
  <c r="X11" i="4"/>
  <c r="O17" i="4"/>
  <c r="O14" i="4"/>
  <c r="W17" i="4"/>
  <c r="W14" i="4"/>
  <c r="Q17" i="4"/>
  <c r="Q14" i="4"/>
  <c r="W12" i="4"/>
  <c r="U10" i="4"/>
  <c r="X14" i="4"/>
  <c r="V11" i="7"/>
  <c r="W11" i="7"/>
  <c r="X11" i="7"/>
  <c r="T10" i="7"/>
  <c r="M11" i="7"/>
  <c r="R11" i="7"/>
  <c r="U10" i="7"/>
  <c r="X12" i="7"/>
  <c r="V10" i="7"/>
  <c r="O10" i="7"/>
  <c r="W10" i="7"/>
  <c r="O17" i="7"/>
  <c r="W17" i="7"/>
  <c r="X14" i="7"/>
  <c r="R12" i="7"/>
  <c r="T11" i="7"/>
  <c r="N10" i="7"/>
  <c r="S11" i="7"/>
  <c r="L10" i="7"/>
  <c r="W12" i="7"/>
  <c r="Q11" i="7"/>
  <c r="S10" i="7"/>
  <c r="K10" i="7"/>
  <c r="M10" i="7"/>
  <c r="V12" i="7"/>
  <c r="P11" i="7"/>
  <c r="R10" i="7"/>
  <c r="J10" i="7"/>
  <c r="H17" i="7"/>
  <c r="P17" i="7"/>
  <c r="U12" i="7"/>
  <c r="O11" i="7"/>
  <c r="Q10" i="7"/>
  <c r="I10" i="7"/>
  <c r="T12" i="7"/>
  <c r="N11" i="7"/>
  <c r="P10" i="7"/>
  <c r="H10" i="7"/>
  <c r="R17" i="7"/>
  <c r="S12" i="7"/>
  <c r="U17" i="8"/>
  <c r="Q17" i="8"/>
  <c r="S12" i="9"/>
  <c r="K10" i="9"/>
  <c r="F17" i="9"/>
  <c r="R12" i="9"/>
  <c r="V11" i="9"/>
  <c r="N11" i="9"/>
  <c r="R10" i="9"/>
  <c r="J10" i="9"/>
  <c r="E17" i="9"/>
  <c r="F14" i="9"/>
  <c r="Q12" i="9"/>
  <c r="U11" i="9"/>
  <c r="M11" i="9"/>
  <c r="Q10" i="9"/>
  <c r="I10" i="9"/>
  <c r="P11" i="9"/>
  <c r="L17" i="9"/>
  <c r="X12" i="9"/>
  <c r="P12" i="9"/>
  <c r="T11" i="9"/>
  <c r="L11" i="9"/>
  <c r="H10" i="9"/>
  <c r="N17" i="9"/>
  <c r="O14" i="9"/>
  <c r="V17" i="9"/>
  <c r="K17" i="9"/>
  <c r="L14" i="9"/>
  <c r="W12" i="9"/>
  <c r="S11" i="9"/>
  <c r="K11" i="9"/>
  <c r="G10" i="9"/>
  <c r="T12" i="9"/>
  <c r="L10" i="9"/>
  <c r="O11" i="9"/>
  <c r="J17" i="9"/>
  <c r="V12" i="9"/>
  <c r="R11" i="9"/>
  <c r="I17" i="9"/>
  <c r="J14" i="9"/>
  <c r="U12" i="9"/>
  <c r="K14" i="9"/>
  <c r="I14" i="9"/>
  <c r="H14" i="9"/>
  <c r="G14" i="9"/>
  <c r="E14" i="9"/>
  <c r="O17" i="9"/>
  <c r="W17" i="9"/>
  <c r="W14" i="9"/>
  <c r="M17" i="9"/>
  <c r="U17" i="9"/>
  <c r="V14" i="9"/>
  <c r="T17" i="9"/>
  <c r="P17" i="9"/>
  <c r="P14" i="9"/>
  <c r="X17" i="9"/>
  <c r="X14" i="9"/>
  <c r="Y19" i="9"/>
  <c r="Y17" i="9"/>
  <c r="Q17" i="9"/>
  <c r="R17" i="9"/>
  <c r="S14" i="9"/>
  <c r="Y12" i="9"/>
  <c r="Y10" i="9"/>
  <c r="T14" i="9"/>
  <c r="Y14" i="9"/>
  <c r="Y11" i="9"/>
  <c r="AV106" i="6"/>
  <c r="AW106" i="6" s="1"/>
  <c r="Y17" i="8"/>
  <c r="T17" i="8"/>
  <c r="U14" i="8"/>
  <c r="U12" i="8"/>
  <c r="R17" i="8"/>
  <c r="R14" i="8"/>
  <c r="T10" i="8"/>
  <c r="Q11" i="8"/>
  <c r="Q14" i="8"/>
  <c r="U10" i="8"/>
  <c r="T12" i="8"/>
  <c r="X11" i="8"/>
  <c r="V14" i="8"/>
  <c r="AA20" i="8"/>
  <c r="P14" i="8"/>
  <c r="X14" i="8"/>
  <c r="W14" i="8"/>
  <c r="Y11" i="8"/>
  <c r="Y14" i="8"/>
  <c r="S14" i="8"/>
  <c r="V10" i="8"/>
  <c r="R11" i="8"/>
  <c r="V12" i="8"/>
  <c r="W10" i="8"/>
  <c r="S11" i="8"/>
  <c r="W12" i="8"/>
  <c r="P10" i="8"/>
  <c r="X10" i="8"/>
  <c r="T11" i="8"/>
  <c r="X12" i="8"/>
  <c r="AA19" i="8"/>
  <c r="Q10" i="8"/>
  <c r="Y10" i="8"/>
  <c r="U11" i="8"/>
  <c r="Y12" i="8"/>
  <c r="R10" i="8"/>
  <c r="V11" i="8"/>
  <c r="R12" i="8"/>
  <c r="S10" i="8"/>
  <c r="W11" i="8"/>
  <c r="S12" i="8"/>
  <c r="P11" i="8"/>
  <c r="Y19" i="7"/>
  <c r="Y17" i="7"/>
  <c r="Y14" i="7"/>
  <c r="K17" i="7"/>
  <c r="S17" i="7"/>
  <c r="N17" i="7"/>
  <c r="V17" i="7"/>
  <c r="W14" i="7"/>
  <c r="J17" i="7"/>
  <c r="L17" i="7"/>
  <c r="M17" i="7"/>
  <c r="U17" i="7"/>
  <c r="T17" i="7"/>
  <c r="Y11" i="7"/>
  <c r="Y12" i="7"/>
  <c r="Y10" i="7"/>
  <c r="AA20" i="4"/>
  <c r="J14" i="4"/>
  <c r="R14" i="4"/>
  <c r="M14" i="4"/>
  <c r="U14" i="4"/>
  <c r="Y14" i="4"/>
  <c r="Y11" i="4"/>
  <c r="Y10" i="4"/>
  <c r="K14" i="4"/>
  <c r="S14" i="4"/>
  <c r="S11" i="4"/>
  <c r="X12" i="4"/>
  <c r="O10" i="4"/>
  <c r="W10" i="4"/>
  <c r="T11" i="4"/>
  <c r="Y12" i="4"/>
  <c r="N14" i="4"/>
  <c r="V14" i="4"/>
  <c r="H10" i="4"/>
  <c r="P10" i="4"/>
  <c r="X10" i="4"/>
  <c r="M11" i="4"/>
  <c r="R12" i="4"/>
  <c r="I10" i="4"/>
  <c r="Q10" i="4"/>
  <c r="N11" i="4"/>
  <c r="V11" i="4"/>
  <c r="S12" i="4"/>
  <c r="H14" i="4"/>
  <c r="P14" i="4"/>
  <c r="J10" i="4"/>
  <c r="R10" i="4"/>
  <c r="O11" i="4"/>
  <c r="W11" i="4"/>
  <c r="T12" i="4"/>
  <c r="AA19" i="4"/>
  <c r="K10" i="4"/>
  <c r="S10" i="4"/>
  <c r="P11" i="4"/>
  <c r="U12" i="4"/>
  <c r="AA12" i="4"/>
  <c r="M10" i="4"/>
  <c r="R11" i="4"/>
  <c r="Y14" i="3"/>
  <c r="AA20" i="3"/>
  <c r="Y17" i="1"/>
  <c r="AA19" i="1"/>
  <c r="S14" i="3"/>
  <c r="X14" i="3"/>
  <c r="T11" i="3"/>
  <c r="W10" i="3"/>
  <c r="Y10" i="3"/>
  <c r="N14" i="3"/>
  <c r="Y12" i="3"/>
  <c r="W11" i="3"/>
  <c r="P14" i="3"/>
  <c r="V17" i="3"/>
  <c r="V14" i="3"/>
  <c r="W12" i="3"/>
  <c r="U10" i="3"/>
  <c r="O10" i="3"/>
  <c r="R14" i="3"/>
  <c r="Q10" i="3"/>
  <c r="L17" i="3"/>
  <c r="M14" i="3"/>
  <c r="T17" i="3"/>
  <c r="U14" i="3"/>
  <c r="K14" i="3"/>
  <c r="J14" i="3"/>
  <c r="O14" i="3"/>
  <c r="N10" i="3"/>
  <c r="V10" i="3"/>
  <c r="S11" i="3"/>
  <c r="X12" i="3"/>
  <c r="P10" i="3"/>
  <c r="X10" i="3"/>
  <c r="M11" i="3"/>
  <c r="U11" i="3"/>
  <c r="R12" i="3"/>
  <c r="N11" i="3"/>
  <c r="V11" i="3"/>
  <c r="S12" i="3"/>
  <c r="J10" i="3"/>
  <c r="R10" i="3"/>
  <c r="O11" i="3"/>
  <c r="T12" i="3"/>
  <c r="Q14" i="3"/>
  <c r="K10" i="3"/>
  <c r="S10" i="3"/>
  <c r="P11" i="3"/>
  <c r="X11" i="3"/>
  <c r="U12" i="3"/>
  <c r="L10" i="3"/>
  <c r="T10" i="3"/>
  <c r="Q11" i="3"/>
  <c r="Y11" i="3"/>
  <c r="V12" i="3"/>
  <c r="M10" i="3"/>
  <c r="R11" i="3"/>
  <c r="Y10" i="2"/>
  <c r="AA20" i="2"/>
  <c r="N17" i="2"/>
  <c r="O14" i="2"/>
  <c r="V17" i="2"/>
  <c r="W14" i="2"/>
  <c r="I17" i="2"/>
  <c r="Q17" i="2"/>
  <c r="Q14" i="2"/>
  <c r="N10" i="2"/>
  <c r="U10" i="2"/>
  <c r="J17" i="2"/>
  <c r="K14" i="2"/>
  <c r="R17" i="2"/>
  <c r="V10" i="2"/>
  <c r="W12" i="2"/>
  <c r="S11" i="2"/>
  <c r="X12" i="2"/>
  <c r="W11" i="2"/>
  <c r="X10" i="2"/>
  <c r="M14" i="2"/>
  <c r="L14" i="2"/>
  <c r="T14" i="2"/>
  <c r="S14" i="2"/>
  <c r="O10" i="2"/>
  <c r="W10" i="2"/>
  <c r="T11" i="2"/>
  <c r="Y12" i="2"/>
  <c r="Y17" i="2"/>
  <c r="Y14" i="2"/>
  <c r="P10" i="2"/>
  <c r="M11" i="2"/>
  <c r="U11" i="2"/>
  <c r="R12" i="2"/>
  <c r="N11" i="2"/>
  <c r="V11" i="2"/>
  <c r="S12" i="2"/>
  <c r="J10" i="2"/>
  <c r="R10" i="2"/>
  <c r="O11" i="2"/>
  <c r="T12" i="2"/>
  <c r="K10" i="2"/>
  <c r="S10" i="2"/>
  <c r="P11" i="2"/>
  <c r="X11" i="2"/>
  <c r="U12" i="2"/>
  <c r="L10" i="2"/>
  <c r="T10" i="2"/>
  <c r="Q11" i="2"/>
  <c r="Y11" i="2"/>
  <c r="V12" i="2"/>
  <c r="M10" i="2"/>
  <c r="R11" i="2"/>
  <c r="Y10" i="1"/>
  <c r="Y12" i="1"/>
  <c r="Y11" i="1"/>
  <c r="H17" i="1"/>
  <c r="X12" i="1"/>
  <c r="X11" i="1"/>
  <c r="W11" i="1"/>
  <c r="V11" i="1"/>
  <c r="S12" i="1"/>
  <c r="T11" i="1"/>
  <c r="T12" i="1"/>
  <c r="U12" i="1"/>
  <c r="S11" i="1"/>
  <c r="R11" i="1"/>
  <c r="R12" i="1"/>
  <c r="Q11" i="1"/>
  <c r="M11" i="1"/>
  <c r="P11" i="1"/>
  <c r="U11" i="1"/>
  <c r="O11" i="1"/>
  <c r="W12" i="1"/>
  <c r="N11" i="1"/>
  <c r="V12" i="1"/>
  <c r="S10" i="1"/>
  <c r="T17" i="1"/>
  <c r="L17" i="1"/>
  <c r="M14" i="1"/>
  <c r="R10" i="1"/>
  <c r="S17" i="1"/>
  <c r="K17" i="1"/>
  <c r="Q10" i="1"/>
  <c r="X10" i="1"/>
  <c r="P10" i="1"/>
  <c r="U17" i="1"/>
  <c r="W10" i="1"/>
  <c r="O10" i="1"/>
  <c r="U10" i="1"/>
  <c r="R17" i="1"/>
  <c r="J17" i="1"/>
  <c r="T10" i="1"/>
  <c r="L10" i="1"/>
  <c r="N10" i="1"/>
  <c r="M10" i="1"/>
  <c r="Q17" i="1"/>
  <c r="I17" i="1"/>
  <c r="K10" i="1"/>
  <c r="X17" i="1"/>
  <c r="P17" i="1"/>
  <c r="J10" i="1"/>
  <c r="W17" i="1"/>
  <c r="O17" i="1"/>
  <c r="H14" i="1"/>
  <c r="I10" i="1"/>
  <c r="V10" i="1"/>
  <c r="V17" i="1"/>
  <c r="N17" i="1"/>
  <c r="U14" i="7"/>
  <c r="V14" i="7"/>
  <c r="N14" i="2"/>
  <c r="I14" i="2"/>
  <c r="V14" i="2"/>
  <c r="AA14" i="2"/>
  <c r="AA10" i="1"/>
  <c r="Y14" i="1"/>
  <c r="AA12" i="1"/>
  <c r="AA11" i="1"/>
  <c r="T14" i="3"/>
  <c r="AA10" i="4"/>
  <c r="T14" i="8"/>
  <c r="N14" i="9"/>
  <c r="AA19" i="9"/>
  <c r="M14" i="9"/>
  <c r="U14" i="9"/>
  <c r="AA14" i="9"/>
  <c r="AA10" i="9"/>
  <c r="AA20" i="9"/>
  <c r="R14" i="9"/>
  <c r="Q14" i="9"/>
  <c r="AA11" i="9"/>
  <c r="AA12" i="9"/>
  <c r="AA11" i="8"/>
  <c r="AA12" i="8"/>
  <c r="AA10" i="8"/>
  <c r="AA14" i="8"/>
  <c r="AA20" i="7"/>
  <c r="AA19" i="7"/>
  <c r="AA12" i="7"/>
  <c r="AA14" i="7"/>
  <c r="AA10" i="7"/>
  <c r="AA11" i="7"/>
  <c r="AA11" i="4"/>
  <c r="AA14" i="4"/>
  <c r="L14" i="3"/>
  <c r="AA10" i="3"/>
  <c r="W14" i="3"/>
  <c r="AA14" i="3"/>
  <c r="AA12" i="3"/>
  <c r="AA11" i="3"/>
  <c r="R14" i="2"/>
  <c r="J14" i="2"/>
  <c r="AA10" i="2"/>
  <c r="AA12" i="2"/>
  <c r="AA11" i="2"/>
  <c r="L14" i="1"/>
  <c r="K14" i="1"/>
  <c r="P14" i="1"/>
  <c r="T14" i="1"/>
  <c r="S14" i="1"/>
  <c r="J14" i="1"/>
  <c r="X14" i="1"/>
  <c r="Q14" i="1"/>
  <c r="W14" i="1"/>
  <c r="R14" i="1"/>
  <c r="N14" i="1"/>
  <c r="O14" i="1"/>
  <c r="V14" i="1"/>
  <c r="I14" i="1"/>
  <c r="U14" i="1"/>
  <c r="AE75" i="6"/>
  <c r="AE76" i="6"/>
  <c r="AE77" i="6"/>
  <c r="AE78" i="6"/>
  <c r="AA14" i="1"/>
  <c r="L23" i="6" a="1"/>
  <c r="N16" i="6" a="1"/>
  <c r="L6" i="6" a="1"/>
  <c r="P21" i="6" a="1"/>
  <c r="R16" i="6" a="1"/>
  <c r="J24" i="6" a="1"/>
  <c r="R22" i="6" a="1"/>
  <c r="N25" i="6" a="1"/>
  <c r="L24" i="6" a="1"/>
  <c r="J27" i="6" a="1"/>
  <c r="J15" i="6" a="1"/>
  <c r="J11" i="6" a="1"/>
  <c r="J25" i="6" a="1"/>
  <c r="L27" i="6" a="1"/>
  <c r="N15" i="6" a="1"/>
  <c r="N22" i="6" a="1"/>
  <c r="L21" i="6" a="1"/>
  <c r="P18" i="6" a="1"/>
  <c r="J16" i="6" a="1"/>
  <c r="R9" i="6" a="1"/>
  <c r="P9" i="6" a="1"/>
  <c r="J7" i="6" a="1"/>
  <c r="R27" i="6" a="1"/>
  <c r="P22" i="6" a="1"/>
  <c r="P24" i="6" a="1"/>
  <c r="L18" i="6" a="1"/>
  <c r="L9" i="6" a="1"/>
  <c r="R23" i="6" a="1"/>
  <c r="L13" i="6" a="1"/>
  <c r="R7" i="6" a="1"/>
  <c r="N20" i="6" a="1"/>
  <c r="L11" i="6" a="1"/>
  <c r="R26" i="6" a="1"/>
  <c r="P26" i="6" a="1"/>
  <c r="P23" i="6" a="1"/>
  <c r="P7" i="6" a="1"/>
  <c r="J17" i="6" a="1"/>
  <c r="L10" i="6" a="1"/>
  <c r="R10" i="6" a="1"/>
  <c r="N9" i="6" a="1"/>
  <c r="N24" i="6" a="1"/>
  <c r="J26" i="6" a="1"/>
  <c r="P13" i="6" a="1"/>
  <c r="J8" i="6" a="1"/>
  <c r="J22" i="6" a="1"/>
  <c r="L16" i="6" a="1"/>
  <c r="N23" i="6" a="1"/>
  <c r="P11" i="6" a="1"/>
  <c r="P17" i="6" a="1"/>
  <c r="N7" i="6" a="1"/>
  <c r="L22" i="6" a="1"/>
  <c r="P20" i="6" a="1"/>
  <c r="J9" i="6" a="1"/>
  <c r="P8" i="6" a="1"/>
  <c r="L17" i="6" a="1"/>
  <c r="L26" i="6" a="1"/>
  <c r="P25" i="6" a="1"/>
  <c r="J21" i="6" a="1"/>
  <c r="P27" i="6" a="1"/>
  <c r="R13" i="6" a="1"/>
  <c r="J20" i="6" a="1"/>
  <c r="J13" i="6" a="1"/>
  <c r="R17" i="6" a="1"/>
  <c r="P16" i="6" a="1"/>
  <c r="R18" i="6" a="1"/>
  <c r="L8" i="6" a="1"/>
  <c r="R15" i="6" a="1"/>
  <c r="L25" i="6" a="1"/>
  <c r="N21" i="6" a="1"/>
  <c r="P10" i="6" a="1"/>
  <c r="J23" i="6" a="1"/>
  <c r="J6" i="6" a="1"/>
  <c r="L7" i="6" a="1"/>
  <c r="R20" i="6" a="1"/>
  <c r="N17" i="6" a="1"/>
  <c r="R25" i="6" a="1"/>
  <c r="N8" i="6" a="1"/>
  <c r="N10" i="6" a="1"/>
  <c r="J18" i="6" a="1"/>
  <c r="N27" i="6" a="1"/>
  <c r="R8" i="6" a="1"/>
  <c r="R6" i="6" a="1"/>
  <c r="L20" i="6" a="1"/>
  <c r="R11" i="6" a="1"/>
  <c r="L15" i="6" a="1"/>
  <c r="N13" i="6" a="1"/>
  <c r="P6" i="6" a="1"/>
  <c r="N18" i="6" a="1"/>
  <c r="R24" i="6" a="1"/>
  <c r="J10" i="6" a="1"/>
  <c r="N11" i="6" a="1"/>
  <c r="N26" i="6" a="1"/>
  <c r="N6" i="6" a="1"/>
  <c r="P15" i="6" a="1"/>
  <c r="R21" i="6" a="1"/>
  <c r="AA100" i="6" l="1"/>
  <c r="Y79" i="6"/>
  <c r="AA79" i="6" s="1"/>
  <c r="AY15" i="6"/>
  <c r="AT117" i="6"/>
  <c r="Y14" i="23"/>
  <c r="AA19" i="23"/>
  <c r="Y17" i="23"/>
  <c r="V14" i="23"/>
  <c r="AA12" i="23"/>
  <c r="X14" i="23"/>
  <c r="AA11" i="23"/>
  <c r="O17" i="22"/>
  <c r="O14" i="22" s="1"/>
  <c r="X10" i="22"/>
  <c r="V12" i="22"/>
  <c r="Y12" i="22"/>
  <c r="O10" i="22"/>
  <c r="O11" i="22"/>
  <c r="T12" i="22"/>
  <c r="X12" i="22"/>
  <c r="P17" i="22"/>
  <c r="V17" i="22"/>
  <c r="V14" i="22" s="1"/>
  <c r="R12" i="22"/>
  <c r="S12" i="22"/>
  <c r="Q17" i="22"/>
  <c r="Q14" i="22" s="1"/>
  <c r="S17" i="22"/>
  <c r="T14" i="22" s="1"/>
  <c r="X11" i="22"/>
  <c r="V10" i="22"/>
  <c r="R17" i="22"/>
  <c r="W17" i="22"/>
  <c r="W14" i="22" s="1"/>
  <c r="Q11" i="22"/>
  <c r="X14" i="22"/>
  <c r="W12" i="22"/>
  <c r="T10" i="22"/>
  <c r="U12" i="22"/>
  <c r="W10" i="22"/>
  <c r="V11" i="22"/>
  <c r="Q10" i="22"/>
  <c r="R11" i="22"/>
  <c r="U11" i="22"/>
  <c r="T11" i="22"/>
  <c r="U10" i="22"/>
  <c r="S10" i="22"/>
  <c r="P11" i="22"/>
  <c r="U14" i="22"/>
  <c r="Y10" i="22"/>
  <c r="W11" i="22"/>
  <c r="P10" i="22"/>
  <c r="S11" i="22"/>
  <c r="Y11" i="22"/>
  <c r="R10" i="22"/>
  <c r="AC1" i="9" a="1"/>
  <c r="AC1" i="9" s="1"/>
  <c r="AD1" i="9" s="1"/>
  <c r="AY5" i="6"/>
  <c r="AA57" i="6"/>
  <c r="P10" i="6"/>
  <c r="N17" i="6"/>
  <c r="L17" i="6"/>
  <c r="N6" i="6"/>
  <c r="P18" i="6"/>
  <c r="N18" i="6"/>
  <c r="N9" i="6"/>
  <c r="L9" i="6"/>
  <c r="L18" i="6"/>
  <c r="P16" i="6"/>
  <c r="R18" i="6"/>
  <c r="N16" i="6"/>
  <c r="P23" i="6"/>
  <c r="L16" i="6"/>
  <c r="P8" i="6"/>
  <c r="N26" i="6"/>
  <c r="N13" i="6"/>
  <c r="N23" i="6"/>
  <c r="J16" i="6"/>
  <c r="L8" i="6"/>
  <c r="P21" i="6"/>
  <c r="J18" i="6"/>
  <c r="R24" i="6"/>
  <c r="P24" i="6"/>
  <c r="L24" i="6"/>
  <c r="P9" i="6"/>
  <c r="R15" i="6"/>
  <c r="J24" i="6"/>
  <c r="R16" i="6"/>
  <c r="L23" i="6"/>
  <c r="J8" i="6"/>
  <c r="J15" i="6"/>
  <c r="P15" i="6"/>
  <c r="R7" i="6"/>
  <c r="J25" i="6"/>
  <c r="J11" i="6"/>
  <c r="R22" i="6"/>
  <c r="N15" i="6"/>
  <c r="P7" i="6"/>
  <c r="R11" i="6"/>
  <c r="L22" i="6"/>
  <c r="J7" i="6"/>
  <c r="R23" i="6"/>
  <c r="R9" i="6"/>
  <c r="J22" i="6"/>
  <c r="R13" i="6"/>
  <c r="L25" i="6"/>
  <c r="R20" i="6"/>
  <c r="L10" i="6"/>
  <c r="L6" i="6"/>
  <c r="J9" i="6"/>
  <c r="N7" i="6"/>
  <c r="P13" i="6"/>
  <c r="N27" i="6"/>
  <c r="R25" i="6"/>
  <c r="N10" i="6"/>
  <c r="P20" i="6"/>
  <c r="L13" i="6"/>
  <c r="R27" i="6"/>
  <c r="N22" i="6"/>
  <c r="L7" i="6"/>
  <c r="R26" i="6"/>
  <c r="N20" i="6"/>
  <c r="J13" i="6"/>
  <c r="P27" i="6"/>
  <c r="J17" i="6"/>
  <c r="P22" i="6"/>
  <c r="P26" i="6"/>
  <c r="L20" i="6"/>
  <c r="L27" i="6"/>
  <c r="N24" i="6"/>
  <c r="R8" i="6"/>
  <c r="L26" i="6"/>
  <c r="P11" i="6"/>
  <c r="J20" i="6"/>
  <c r="J6" i="6"/>
  <c r="J26" i="6"/>
  <c r="N11" i="6"/>
  <c r="L21" i="6"/>
  <c r="J27" i="6"/>
  <c r="P17" i="6"/>
  <c r="J10" i="6"/>
  <c r="L15" i="6"/>
  <c r="L11" i="6"/>
  <c r="R6" i="6"/>
  <c r="J23" i="6"/>
  <c r="P25" i="6"/>
  <c r="P6" i="6"/>
  <c r="R17" i="6"/>
  <c r="N8" i="6"/>
  <c r="N25" i="6"/>
  <c r="R10" i="6"/>
  <c r="R21" i="6"/>
  <c r="N21" i="6"/>
  <c r="J21" i="6"/>
  <c r="AB57" i="6" l="1" a="1"/>
  <c r="AA14" i="23"/>
  <c r="P14" i="22"/>
  <c r="R14" i="22"/>
  <c r="S14" i="22"/>
  <c r="AA12" i="22"/>
  <c r="AA10" i="22"/>
  <c r="AA14" i="22"/>
  <c r="AA11" i="22"/>
  <c r="AF81" i="6"/>
  <c r="AF80" i="6"/>
  <c r="AA98" i="6"/>
  <c r="AT115" i="6" s="1"/>
  <c r="AB57" i="6" l="1"/>
  <c r="AC58" i="6"/>
  <c r="AD58" i="6" s="1"/>
  <c r="AC59" i="6"/>
  <c r="AD59" i="6" s="1"/>
  <c r="AC60" i="6"/>
  <c r="AD60" i="6" s="1"/>
  <c r="AC61" i="6"/>
  <c r="AD61" i="6" s="1"/>
  <c r="AC62" i="6"/>
  <c r="AD62" i="6" s="1"/>
  <c r="AC63" i="6"/>
  <c r="AD63" i="6" s="1"/>
  <c r="AC64" i="6"/>
  <c r="AD64" i="6" s="1"/>
  <c r="AC65" i="6"/>
  <c r="AD65" i="6" s="1"/>
  <c r="AC66" i="6"/>
  <c r="AD66" i="6" s="1"/>
  <c r="AC67" i="6"/>
  <c r="AD67" i="6" s="1"/>
  <c r="AC68" i="6"/>
  <c r="AD68" i="6" s="1"/>
  <c r="AC69" i="6"/>
  <c r="AD69" i="6" s="1"/>
  <c r="AC70" i="6"/>
  <c r="AD70" i="6" s="1"/>
  <c r="AC71" i="6"/>
  <c r="AD71" i="6" s="1"/>
  <c r="AC72" i="6"/>
  <c r="AD72" i="6" s="1"/>
  <c r="AE57" i="6"/>
  <c r="AF78" i="6"/>
  <c r="AF76" i="6"/>
  <c r="AF79" i="6"/>
  <c r="AF75" i="6"/>
  <c r="AF77" i="6"/>
  <c r="AE59" i="6"/>
  <c r="AE67" i="6"/>
  <c r="E12" i="6"/>
  <c r="F12" i="6" s="1"/>
  <c r="AE61" i="6"/>
  <c r="AE69" i="6"/>
  <c r="AE62" i="6"/>
  <c r="AE70" i="6"/>
  <c r="AE63" i="6"/>
  <c r="AE71" i="6"/>
  <c r="AE64" i="6"/>
  <c r="AE72" i="6"/>
  <c r="AE65" i="6"/>
  <c r="AE73" i="6"/>
  <c r="AE58" i="6"/>
  <c r="AE74" i="6"/>
  <c r="AE66" i="6"/>
  <c r="AE60" i="6"/>
  <c r="AE68" i="6"/>
  <c r="E19" i="6" l="1"/>
  <c r="E14" i="6"/>
  <c r="F14" i="6" s="1"/>
  <c r="AC57" i="6"/>
  <c r="AF66" i="6"/>
  <c r="AF71" i="6"/>
  <c r="AF63" i="6"/>
  <c r="AF72" i="6"/>
  <c r="AF68" i="6"/>
  <c r="AF70" i="6"/>
  <c r="AF73" i="6"/>
  <c r="AF58" i="6"/>
  <c r="AF69" i="6"/>
  <c r="AF61" i="6"/>
  <c r="AF67" i="6"/>
  <c r="AF74" i="6"/>
  <c r="AF59" i="6"/>
  <c r="AF62" i="6"/>
  <c r="AF60" i="6"/>
  <c r="AF65" i="6"/>
  <c r="AF64" i="6"/>
  <c r="E8" i="6"/>
  <c r="E11" i="6"/>
  <c r="E22" i="6"/>
  <c r="E6" i="6"/>
  <c r="E13" i="6"/>
  <c r="E23" i="6"/>
  <c r="E27" i="6"/>
  <c r="F27" i="6" s="1"/>
  <c r="E15" i="6"/>
  <c r="E24" i="6"/>
  <c r="E21" i="6"/>
  <c r="F21" i="6" s="1"/>
  <c r="E16" i="6"/>
  <c r="E25" i="6"/>
  <c r="E7" i="6"/>
  <c r="F7" i="6" s="1"/>
  <c r="E17" i="6"/>
  <c r="E26" i="6"/>
  <c r="E9" i="6"/>
  <c r="E20" i="6"/>
  <c r="F20" i="6" s="1"/>
  <c r="E10" i="6"/>
  <c r="E18" i="6"/>
  <c r="F18" i="6" s="1"/>
  <c r="AD57" i="6" l="1"/>
  <c r="AG57" i="6" a="1"/>
  <c r="AG57" i="6" s="1"/>
  <c r="F19" i="6"/>
  <c r="F16" i="6"/>
  <c r="F10" i="6"/>
  <c r="F24" i="6"/>
  <c r="F15" i="6"/>
  <c r="F8" i="6"/>
  <c r="F25" i="6"/>
  <c r="F6" i="6"/>
  <c r="F22" i="6"/>
  <c r="F26" i="6"/>
  <c r="AF57" i="6"/>
  <c r="F13" i="6"/>
  <c r="F9" i="6"/>
  <c r="F11" i="6"/>
  <c r="F17" i="6"/>
  <c r="F23" i="6"/>
  <c r="F3" i="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C70C90-C0F7-8945-9835-CA3D5107E1B0}" name="financial_data" type="6" refreshedVersion="8" background="1" saveData="1">
    <textPr codePage="65001" sourceFile="/Users/yennguyen/Library/CloudStorage/OneDrive-Personal/stocks/vnstock/financial_data.csv" comma="1">
      <textFields count="6">
        <textField type="text"/>
        <textField/>
        <textField/>
        <textField/>
        <textField/>
        <textField/>
      </textFields>
    </textPr>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futureMetadata>
  <cellMetadata count="1">
    <bk>
      <rc t="1" v="0"/>
    </bk>
  </cellMetadata>
  <valueMetadata count="2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valueMetadata>
</metadata>
</file>

<file path=xl/sharedStrings.xml><?xml version="1.0" encoding="utf-8"?>
<sst xmlns="http://schemas.openxmlformats.org/spreadsheetml/2006/main" count="8097" uniqueCount="1926">
  <si>
    <t>shares</t>
  </si>
  <si>
    <t>kha dung</t>
  </si>
  <si>
    <t>cost basis</t>
  </si>
  <si>
    <t>price</t>
  </si>
  <si>
    <t>gia tri von</t>
  </si>
  <si>
    <t>gia tri hien tai</t>
  </si>
  <si>
    <t>Total weighted average</t>
  </si>
  <si>
    <t>Stock</t>
  </si>
  <si>
    <t>owned?</t>
  </si>
  <si>
    <t>%?</t>
  </si>
  <si>
    <t>Average 5y ROC</t>
  </si>
  <si>
    <t>Debt / Capital</t>
  </si>
  <si>
    <t>5y Compounding Rate</t>
  </si>
  <si>
    <t>10y Compounding Rate</t>
  </si>
  <si>
    <t>15y Compounding Rate</t>
  </si>
  <si>
    <t>ben BSC:</t>
  </si>
  <si>
    <t>Date</t>
  </si>
  <si>
    <t>Equity</t>
  </si>
  <si>
    <t>Equity %</t>
  </si>
  <si>
    <t>Cash</t>
  </si>
  <si>
    <t>Cash %</t>
  </si>
  <si>
    <t>Total</t>
  </si>
  <si>
    <t>tien mat</t>
  </si>
  <si>
    <t>VPG</t>
  </si>
  <si>
    <t>CTR</t>
  </si>
  <si>
    <t>Nhận 500tr đầu của anh Thế</t>
  </si>
  <si>
    <t>DGC</t>
  </si>
  <si>
    <t>Allocation (20 May 2022):</t>
  </si>
  <si>
    <t>DGW</t>
  </si>
  <si>
    <t>HPG</t>
  </si>
  <si>
    <t>DHA</t>
  </si>
  <si>
    <t>SCS</t>
  </si>
  <si>
    <t>DHC</t>
  </si>
  <si>
    <t>FPT</t>
  </si>
  <si>
    <t>DCM</t>
  </si>
  <si>
    <t>VCS</t>
  </si>
  <si>
    <t>RAL</t>
  </si>
  <si>
    <t>CAP</t>
  </si>
  <si>
    <t>-</t>
  </si>
  <si>
    <t>Allocation (17 June 2022):</t>
  </si>
  <si>
    <t>TMP</t>
  </si>
  <si>
    <t>REE</t>
  </si>
  <si>
    <t>GMX</t>
  </si>
  <si>
    <t>SVI</t>
  </si>
  <si>
    <t>TBC</t>
  </si>
  <si>
    <t>LIX</t>
  </si>
  <si>
    <t>NSC</t>
  </si>
  <si>
    <t>DRL</t>
  </si>
  <si>
    <t>iSave</t>
  </si>
  <si>
    <t>Tiền</t>
  </si>
  <si>
    <t>iSave + Tiền</t>
  </si>
  <si>
    <t>SAB</t>
  </si>
  <si>
    <t>ben TCBS:</t>
  </si>
  <si>
    <t>Giá mua trung bình</t>
  </si>
  <si>
    <t>more_vert</t>
  </si>
  <si>
    <t>truoc khi nhan co phieu cua ba</t>
  </si>
  <si>
    <t>Mã</t>
  </si>
  <si>
    <t>Tổng giá trị</t>
  </si>
  <si>
    <t>Tổng số cổ phiếu</t>
  </si>
  <si>
    <t>Cost basis per share</t>
  </si>
  <si>
    <t>da nhan 100k FPT cua ba</t>
  </si>
  <si>
    <t>da nhan 2,5 ti cua ba</t>
  </si>
  <si>
    <t>da nhan 500tr cua anh The</t>
  </si>
  <si>
    <t>Tong cong:</t>
  </si>
  <si>
    <t>tong cong cash</t>
  </si>
  <si>
    <t>% Dividend yield thực tế</t>
  </si>
  <si>
    <t>Cổ tức tiền năm ngoái</t>
  </si>
  <si>
    <t>ô xanh thì điền vào</t>
  </si>
  <si>
    <t>Mua</t>
  </si>
  <si>
    <t>%</t>
  </si>
  <si>
    <t>P/E</t>
  </si>
  <si>
    <t>5y Compounding rate</t>
  </si>
  <si>
    <t>10y Compounding rate</t>
  </si>
  <si>
    <t>15y Compounding rate</t>
  </si>
  <si>
    <t>Return on Capital (ROC)</t>
  </si>
  <si>
    <t>Lợi nhuận sau thuế</t>
  </si>
  <si>
    <t>Capital</t>
  </si>
  <si>
    <t>Total Debt = ST debt + LT debt</t>
  </si>
  <si>
    <t>Total Equity</t>
  </si>
  <si>
    <t>TÀI SẢN</t>
  </si>
  <si>
    <t>A. Tài sản lưu động và đầu tư ngắn hạn</t>
  </si>
  <si>
    <t>I. Tiền và các khoản tương đương tiền</t>
  </si>
  <si>
    <t>II. Các khoản đầu tư tài chính ngắn hạn</t>
  </si>
  <si>
    <t>III. Các khoản phải thu ngắn hạn</t>
  </si>
  <si>
    <t>IV. Tổng hàng tồn kho</t>
  </si>
  <si>
    <t>V. Tài sản ngắn hạn khác</t>
  </si>
  <si>
    <t>B. Tài sản cố định và đầu tư dài hạn</t>
  </si>
  <si>
    <t>I. Các khoản phải thu dài hạn</t>
  </si>
  <si>
    <t>II. Tài sản cố định</t>
  </si>
  <si>
    <t>III. Bất động sản đầu tư</t>
  </si>
  <si>
    <t>IV. Tài sản dở dang dài hạn</t>
  </si>
  <si>
    <t>V. Các khoản đầu tư tài chính dài hạn</t>
  </si>
  <si>
    <t>VI. Tổng tài sản dài hạn khác</t>
  </si>
  <si>
    <t>VII. Lợi thế thương mại</t>
  </si>
  <si>
    <t>TỔNG CỘNG TÀI SẢN</t>
  </si>
  <si>
    <t>NGUỒN VỐN</t>
  </si>
  <si>
    <t>A. Nợ phải trả</t>
  </si>
  <si>
    <t>I. Nợ ngắn hạn</t>
  </si>
  <si>
    <t>1. Vay và nợ thuê tài chính ngắn hạn</t>
  </si>
  <si>
    <t>2. Vay và nợ dài hạn đến hạn phải trả</t>
  </si>
  <si>
    <t>3. Phải trả người bán ngắn hạn</t>
  </si>
  <si>
    <t>4. Người mua trả tiền trước</t>
  </si>
  <si>
    <t>5. Thuế và các khoản phải nộp nhà nước</t>
  </si>
  <si>
    <t>6. Phải trả người lao động</t>
  </si>
  <si>
    <t>7. Chi phí phải trả ngắn hạn</t>
  </si>
  <si>
    <t>8. Phải trả nội bộ ngắn hạn</t>
  </si>
  <si>
    <t>9. Phải trả theo tiến độ kế hoạch hợp đồng xây dựng</t>
  </si>
  <si>
    <t>10. Doanh thu chưa thực hiện ngắn hạn</t>
  </si>
  <si>
    <t>11. Phải trả ngắn hạn khác</t>
  </si>
  <si>
    <t>12. Dự phòng phải trả ngắn hạn</t>
  </si>
  <si>
    <t>13. Quỹ khen thưởng phúc lợi</t>
  </si>
  <si>
    <t>14. Quỹ bình ổn giá</t>
  </si>
  <si>
    <t>15. Giao dịch mua bán lại trái phiếu chính phủ</t>
  </si>
  <si>
    <t>II. Nợ dài hạn</t>
  </si>
  <si>
    <t>1. Phải trả người bán dài hạn</t>
  </si>
  <si>
    <t>2. Chi phí phải trả dài hạn</t>
  </si>
  <si>
    <t>3. Phải trả nội bộ về vốn kinh doanh</t>
  </si>
  <si>
    <t>4. Phải trả nội bộ dài hạn</t>
  </si>
  <si>
    <t>5. Phải trả dài hạn khác</t>
  </si>
  <si>
    <t>6. Vay và nợ thuê tài chính dài hạn</t>
  </si>
  <si>
    <t>7. Trái phiếu chuyển đổi</t>
  </si>
  <si>
    <t>8. Thuế thu nhập hoãn lại phải trả</t>
  </si>
  <si>
    <t>9. Dự phòng trợ cấp mất việc làm</t>
  </si>
  <si>
    <t>10. Dự phòng phải trả dài hạn</t>
  </si>
  <si>
    <t>11. Doanh thu chưa thực hiện dài hạn</t>
  </si>
  <si>
    <t>12. Quỹ phát triển khoa học và công nghệ</t>
  </si>
  <si>
    <t>B. Nguồn vốn chủ sở hữu</t>
  </si>
  <si>
    <t>I. Vốn chủ sở hữu</t>
  </si>
  <si>
    <t>II. Nguồn kinh phí và quỹ khác</t>
  </si>
  <si>
    <t>TỔNG CỘNG NGUỒN VỐN</t>
  </si>
  <si>
    <t>1. Tổng doanh thu hoạt động kinh doanh</t>
  </si>
  <si>
    <t>2. Các khoản giảm trừ doanh thu</t>
  </si>
  <si>
    <t>3. Doanh thu thuần (1)-(2)</t>
  </si>
  <si>
    <t>4. Giá vốn hàng bán</t>
  </si>
  <si>
    <t>5. Lợi nhuận gộp (3)-(4)</t>
  </si>
  <si>
    <t>6. Doanh thu hoạt động tài chính</t>
  </si>
  <si>
    <t>7. Chi phí tài chính</t>
  </si>
  <si>
    <t>-Trong đó: Chi phí lãi vay</t>
  </si>
  <si>
    <t>8. Phần lợi nhuận hoặc lỗ trong công ty liên kết liên doanh</t>
  </si>
  <si>
    <t>9. Chi phí bán hàng</t>
  </si>
  <si>
    <t>10. Chi phí quản lý doanh nghiệp</t>
  </si>
  <si>
    <t>11. Lợi nhuận thuần từ hoạt động kinh doanh (5)+(6)-(7)+(8)-(9)-(10)</t>
  </si>
  <si>
    <t>12. Thu nhập khác</t>
  </si>
  <si>
    <t>13. Chi phí khác</t>
  </si>
  <si>
    <t>14. Lợi nhuận khác (12)-(13)</t>
  </si>
  <si>
    <t>15. Tổng lợi nhuận kế toán trước thuế (11)+(14)</t>
  </si>
  <si>
    <t>16. Chi phí thuế TNDN hiện hành</t>
  </si>
  <si>
    <t>17. Chi phí thuế TNDN hoãn lại</t>
  </si>
  <si>
    <t>18. Chi phí thuế TNDN (16)+(17)</t>
  </si>
  <si>
    <t>19. Lợi nhuận sau thuế thu nhập doanh nghiệp (15)-(18)</t>
  </si>
  <si>
    <t>20. Lợi nhuận sau thuế của cổ đông không kiểm soát</t>
  </si>
  <si>
    <t>21. Lợi nhuận sau thuế của cổ đông của công ty mẹ (19)-(20)</t>
  </si>
  <si>
    <t>I. Lưu chuyển tiền từ hoạt động kinh doanh</t>
  </si>
  <si>
    <t>1. Lợi nhuận trước thuế</t>
  </si>
  <si>
    <t>2. Điều chỉnh cho các khoản</t>
  </si>
  <si>
    <t>- Khấu hao TSCĐ</t>
  </si>
  <si>
    <t>- Các khoản dự phòng</t>
  </si>
  <si>
    <t>- Lợi nhuận thuần từ đầu tư vào công ty liên kết</t>
  </si>
  <si>
    <t>- Xóa sổ tài sản cố định (thuần)</t>
  </si>
  <si>
    <t>- Lãi, lỗ chênh lệch tỷ giá hối đoái chưa thực hiện</t>
  </si>
  <si>
    <t>- Lãi, lỗ từ thanh lý TSCĐ</t>
  </si>
  <si>
    <t>- Lãi, lỗ từ hoạt động đầu tư</t>
  </si>
  <si>
    <t>- Lãi tiền gửi</t>
  </si>
  <si>
    <t>- Thu nhập lãi</t>
  </si>
  <si>
    <t>- Chi phí lãi vay</t>
  </si>
  <si>
    <t>- Các khoản chi trực tiếp từ lợi nhuận</t>
  </si>
  <si>
    <t>3. Lợi nhuận từ hoạt động kinh doanh trước thay đổi vốn lưu động</t>
  </si>
  <si>
    <t>- Tăng, giảm các khoản phải thu</t>
  </si>
  <si>
    <t>- Tăng, giảm hàng tồn kho</t>
  </si>
  <si>
    <t>- Tăng, giảm các khoản phải trả (Không kể lãi vay phải trả, thuế thu nhập doanh nghiệp phải nộp)</t>
  </si>
  <si>
    <t>- Tăng giảm chi phí trả trước</t>
  </si>
  <si>
    <t>- Tăng giảm tài sản ngắn hạn khác</t>
  </si>
  <si>
    <t>- Tiền lãi vay phải trả</t>
  </si>
  <si>
    <t>- Thuế thu nhập doanh nghiệp đã nộp</t>
  </si>
  <si>
    <t>- Tiền thu khác từ hoạt động kinh doanh</t>
  </si>
  <si>
    <t>- Tiền chi khác từ hoạt động kinh doanh</t>
  </si>
  <si>
    <t>Lưu chuyển tiền thuần từ hoạt động kinh doanh</t>
  </si>
  <si>
    <t>II. Lưu chuyển tiền từ hoạt động đầu tư</t>
  </si>
  <si>
    <t>1. Tiền chi để mua sắm, xây dựng TSCĐ và các tài sản dài hạn khác</t>
  </si>
  <si>
    <t>2. Tiền thu từ thanh lý, nhượng bán TSCĐ và các tài sản dài hạn khác</t>
  </si>
  <si>
    <t>3. Tiền chi cho vay, mua các công cụ nợ của đơn vị khác</t>
  </si>
  <si>
    <t>4. Tiền thu hồi cho vay, bán lại các công cụ nợ của các đơn vị khác</t>
  </si>
  <si>
    <t>5. Đầu tư góp vốn vào công ty liên doanh liên kết</t>
  </si>
  <si>
    <t>6. Chi đầu tư ngắn hạn</t>
  </si>
  <si>
    <t>7. Tiền chi đầu tư góp vốn vào đơn vị khác</t>
  </si>
  <si>
    <t>8. Tiền thu hồi đầu tư góp vốn vào đơn vị khác</t>
  </si>
  <si>
    <t>9. Lãi tiền gửi đã thu</t>
  </si>
  <si>
    <t>10. Tiền thu lãi cho vay, cổ tức và lợi nhuận được chia</t>
  </si>
  <si>
    <t>11. Tiền chi mua lại phần vốn góp của các cổ đông thiểu số</t>
  </si>
  <si>
    <t>Lưu chuyển tiền thuần từ hoạt động đầu tư</t>
  </si>
  <si>
    <t>III. Lưu chuyển tiền từ hoạt động tài chính</t>
  </si>
  <si>
    <t>1. Tiền thu từ phát hành cổ phiếu, nhận vốn góp của chủ sở hữu</t>
  </si>
  <si>
    <t>2. Tiền chi trả vốn góp cho các chủ sở hữu, mua lại cổ phiếu của doanh nghiệp đã phát hành</t>
  </si>
  <si>
    <t>3. Tiền vay ngắn hạn, dài hạn nhận được</t>
  </si>
  <si>
    <t>4. Tiền chi trả nợ gốc vay</t>
  </si>
  <si>
    <t>5. Tiền chi trả nợ thuê tài chính</t>
  </si>
  <si>
    <t>6. Tiền chi khác từ hoạt động tài chính</t>
  </si>
  <si>
    <t>7. Tiền chi trả từ cổ phần hóa</t>
  </si>
  <si>
    <t>8. Cổ tức, lợi nhuận đã trả cho chủ sở hữu</t>
  </si>
  <si>
    <t>9. Vốn góp của các cổ đông thiểu số vào các công ty con</t>
  </si>
  <si>
    <t>10. Chi tiêu quỹ phúc lợi xã hội</t>
  </si>
  <si>
    <t>Lưu chuyển tiền thuần từ hoạt động tài chính</t>
  </si>
  <si>
    <t>Lưu chuyển tiền thuần trong kỳ</t>
  </si>
  <si>
    <t>Tiền và tương đương tiền đầu kỳ</t>
  </si>
  <si>
    <t>Ảnh hưởng của thay đổi tỷ giá hối đoái quy đổi ngoại tệ</t>
  </si>
  <si>
    <t>Tiền và tương đương tiền cuối kỳ</t>
  </si>
  <si>
    <t>XSTC:GMX</t>
  </si>
  <si>
    <t>XSTC:CAP</t>
  </si>
  <si>
    <t>XSTC:IDV</t>
  </si>
  <si>
    <t>ticker</t>
  </si>
  <si>
    <t>net_income</t>
  </si>
  <si>
    <t>compound_rate</t>
  </si>
  <si>
    <t>average_5y_roe</t>
  </si>
  <si>
    <t>pe</t>
  </si>
  <si>
    <t>average_5y_compound_rate</t>
  </si>
  <si>
    <t>TTF</t>
  </si>
  <si>
    <t>{'2013': 3869364621.0, '2014': 70619947535.0, '2015': -108595124131.0, '2016': -418580264110.0, '2017': 10736621410.0, '2018': -715161995152.0, '2019': -897031635576.0, '2020': 30538502901.0, '2021': -8672019770.0, '2022': 3403803212.0}</t>
  </si>
  <si>
    <t>{'2018': 1.6269538341251264, '2019': 0.8334776691129729, '2020': -0.06536291902328974, '2021': -0.20603593749968444, '2022': 0.004642227258542005}</t>
  </si>
  <si>
    <t>{'2013': 16175071372.0, '2014': 17210579121.0, '2015': 31991195004.0, '2016': 19035936107.0, '2017': 14681089150.0, '2018': 34639603043.0, '2019': 28123334651.0, '2020': 39587394518.0, '2021': 57934943785.0, '2022': 109273696421.0}</t>
  </si>
  <si>
    <t>{'2018': 0.1863337412344917, '2019': 0.09282837555539365, '2020': 0.05912766441056556, '2021': 0.28588052565702465, '2022': 0.5406330936321786}</t>
  </si>
  <si>
    <t>NCT</t>
  </si>
  <si>
    <t>{'2013': 247504386838.0, '2014': 273607198863.0, '2015': 312700802196.0, '2016': 270304420464.0, '2017': 272816486457.0, '2018': 240999994398.0, '2019': 220379430016.0, '2020': 206750183799.0, '2021': 223612260181.0, '2022': 237185892552.0}</t>
  </si>
  <si>
    <t>{'2018': -0.004723825376638696, '2019': -0.03884022640987646, '2020': -0.08043617310970563, '2021': -0.038548722745298046, '2022': -0.030595799477612932}</t>
  </si>
  <si>
    <t>{'2013': 32262588420.0, '2014': 34030247604.0, '2015': 34659980905.0, '2016': 34344187900.0, '2017': 63806462873.0, '2018': 51779651612.0, '2019': 55679460823.0, '2020': 59003678868.0, '2021': 56266363850.0, '2022': 61972910646.0}</t>
  </si>
  <si>
    <t>{'2018': 0.09802472763162201, '2019': 0.09902644152619318, '2020': 0.10131819989599292, '2021': 0.08284604054129534, '2022': -0.006399037716957146}</t>
  </si>
  <si>
    <t>VCF</t>
  </si>
  <si>
    <t>{'2013': 260389267633.0, '2014': 401371898939.0, '2015': 295350751731.0, '2016': 384070138429.0, '2017': 372493876137.0, '2018': 639923996596.0, '2019': 680820068832.0, '2020': 723601585261.0, '2021': 428835137878.0, '2022': 319106724991.0}</t>
  </si>
  <si>
    <t>{'2018': 0.22147403816752623, '2019': 0.1335021720405456, '2020': 0.18049406337052165, '2021': 0.015982307464001883, '2022': -0.018760806288990593}</t>
  </si>
  <si>
    <t>{'2013': 188998957601.0, '2014': 149127356924.0, '2015': 279990084271.0, '2016': 241791134602.0, '2017': 128396517600.0, '2018': 869783245921.0, '2019': 566679676122.0, '2020': 906674783276.0, '2021': 2388150970624.0, '2022': 5565005078678.0}</t>
  </si>
  <si>
    <t>{'2018': 0.6888409367871524, '2019': 0.25016789666664047, '2020': 0.30033187384103427, '2021': 0.7910440338725165, '2022': 1.1187162016793908}</t>
  </si>
  <si>
    <t>{'2013': 71621638954.0, '2014': 212071949472.0, '2015': 404633378938.0, '2016': 675981717852.0, '2017': 1121777856583.0, '2018': 1123543855089.0, '2019': 1410114613076.0, '2020': 1428419763711.0, '2021': 1772059864055.0, '2022': 1148702304551.0}</t>
  </si>
  <si>
    <t>{'2018': 0.4231237321987192, '2019': 0.33862060429256546, '2020': 0.2161687645782639, '2021': 0.1902967033207146, '2022': 0.003927184661318238}</t>
  </si>
  <si>
    <t>IDV</t>
  </si>
  <si>
    <t>{'2013': 27261829804.0, '2014': 50453797595.0, '2015': 37910782748.0, '2016': 101329706876.0, '2017': 57044729433.0, '2018': 81581748394.0, '2019': 135831343038.0, '2020': 159658849137.0, '2021': 208816771824.0, '2022': 115722156483.0}</t>
  </si>
  <si>
    <t>{'2018': 0.1982472656292428, '2019': 0.2600430875306897, '2020': 0.2942919110428352, '2021': 0.20074291206286496, '2022': 0.09126516561862112}</t>
  </si>
  <si>
    <t>SRA</t>
  </si>
  <si>
    <t>{'2013': -4754422894.0, '2014': 17194635.0, '2015': -521087510.0, '2016': 2770802919.0, '2017': 11288326349.0, '2018': 102822383192.0, '2019': 71523103621.0, '2020': 25713159447.0, '2021': 60898426020.0, '2022': 33164052176.0}</t>
  </si>
  <si>
    <t>{'2018': 12.223507076729158, '2019': 0.6144300703261373, '2020': 0.1396303718401065, '2021': 0.2714749999511306, '2022': 0.08035296808380939}</t>
  </si>
  <si>
    <t>VNM</t>
  </si>
  <si>
    <t>{'2013': 6534133662834.0, '2014': 6068807696841.0, '2015': 7773409631243.0, '2016': 9350329130383.0, '2017': 10295665148846.0, '2018': 10227281151464.0, '2019': 10581175671989.0, '2020': 11098936856369.0, '2021': 10532477099899.0, '2022': 8516023694342.0}</t>
  </si>
  <si>
    <t>{'2018': 0.09227713827617068, '2019': 0.10322125384808861, '2020': 0.06895448345662819, '2021': 0.022930558326350606, '2022': -0.033746532071175235}</t>
  </si>
  <si>
    <t>HDG</t>
  </si>
  <si>
    <t>{'2013': 122776260492.0, '2014': 148275298290.0, '2015': 123458764551.0, '2016': 235569824463.0, '2017': 178375406736.0, '2018': 633432528516.0, '2019': 931687101262.0, '2020': 979141709319.0, '2021': 1096497637724.0, '2022': 1095618039142.0}</t>
  </si>
  <si>
    <t>{'2018': 0.631644207478554, '2019': 0.5938933982518696, '2020': 0.40697899152173145, '2021': 0.29103032286716035, '2022': 0.24017029522582922}</t>
  </si>
  <si>
    <t>PNC</t>
  </si>
  <si>
    <t>{'2013': -24875379830.0, '2014': 2386121853.0, '2015': 3898892925.0, '2016': 1919751732.0, '2017': -66510589731.0, '2018': 146273986764.0, '2019': 13997959734.0, '2020': 5634525719.0, '2021': -15059532573.0, '2022': 13257497951.0}</t>
  </si>
  <si>
    <t>{'2018': -2.0575485844928814, '2019': 0.13200045804439217, '2020': 0.017429531725048672, '2021': -0.16758799800301122, '2022': 0.9458328201811846}</t>
  </si>
  <si>
    <t>DNC</t>
  </si>
  <si>
    <t>{'2013': 2904770390.0, '2014': 5270283687.0, '2015': 7985760723.0, '2016': 9427341492.0, '2017': 10497435873.0, '2018': 15671266639.0, '2019': 20643082716.0, '2020': 20401359820.0, '2021': 26319118739.0, '2022': 29194415561.0}</t>
  </si>
  <si>
    <t>{'2018': 0.35378375365507875, '2019': 0.3146804881445861, '2020': 0.1933144547434034, '2021': 0.22040279243509092, '2022': 0.19989871869859183}</t>
  </si>
  <si>
    <t>SMB</t>
  </si>
  <si>
    <t>{'2013': 42332719657.0, '2014': 65703423153.0, '2015': 79762174606.0, '2016': 103677160122.0, '2017': 127258970333.0, '2018': 140005542455.0, '2019': 207043200667.0, '2020': 158813094601.0, '2021': 158689173658.0, '2022': 184734743197.0}</t>
  </si>
  <si>
    <t>{'2018': 0.23325719509012113, '2019': 0.2736982717747096, '2020': 0.12018437819428458, '2021': 0.07466363360370977, '2022': 0.07258783570722921}</t>
  </si>
  <si>
    <t>SEB</t>
  </si>
  <si>
    <t>{'2013': 44036442927.0, '2014': 36041602418.0, '2015': 69977390285.0, '2016': 77982610089.0, '2017': 156874138203.0, '2018': 106489887469.0, '2019': 110573073902.0, '2020': 118294975099.0, '2021': 148558700100.0, '2022': 187791444255.0}</t>
  </si>
  <si>
    <t>{'2018': 0.16225374812935459, '2019': 0.16660079975276337, '2020': 0.0925806731227558, '2021': 0.12377108464061658, '2022': 0.04824867533861181}</t>
  </si>
  <si>
    <t>DSN</t>
  </si>
  <si>
    <t>{'2013': 67176645369.0, '2014': 68278189753.0, '2015': 70492071403.0, '2016': 76392530520.0, '2017': 89046573178.0, '2018': 95761594151.0, '2019': 95240824018.0, '2020': 41125375452.0, '2021': 24638114394.0, '2022': 107855724014.0}</t>
  </si>
  <si>
    <t>{'2018': 0.07696829712254392, '2019': 0.06741147990362706, '2020': -0.0687851610037817, '2021': -0.1301778806912922, '2022': 0.054391185567135444}</t>
  </si>
  <si>
    <t>SAF</t>
  </si>
  <si>
    <t>{'2013': 20441315559.0, '2014': 23926699124.0, '2015': 26513463041.0, '2016': 29863497148.0, '2017': 32895495805.0, '2018': 40265773343.0, '2019': 41989378613.0, '2020': 46758846463.0, '2021': 49412031916.0, '2022': 51702818819.0}</t>
  </si>
  <si>
    <t>{'2018': 0.14834172375757623, '2019': 0.11769907085702819, '2020': 0.11802988255920582, '2021': 0.10193580768670328, '2022': 0.08899861437466713}</t>
  </si>
  <si>
    <t>HVT</t>
  </si>
  <si>
    <t>{'2013': 19863696607.0, '2014': 23665265973.0, '2015': 18219155188.0, '2016': 30712241522.0, '2017': 71083266162.0, '2018': 91411005741.0, '2019': 44093345975.0, '2020': 29549755810.0, '2021': 68386988963.0, '2022': 177008673672.0}</t>
  </si>
  <si>
    <t>{'2018': 0.4374814911694563, '2019': 0.08689437573581589, '2020': 0.0443434733820867, '2021': 0.14118344300909513, '2022': 0.3478388611928424}</t>
  </si>
  <si>
    <t>{'2013': 68757030662.0, '2014': 80768746122.0, '2015': 181378087543.0, '2016': 157311358911.0, '2017': 147744972396.0, '2018': 147602579528.0, '2019': 178796055120.0, '2020': 230108370018.0, '2021': 167366172212.0, '2022': 213199805317.0}</t>
  </si>
  <si>
    <t>{'2018': 0.1239787480526159, '2019': 0.13713839004829095, '2020': 0.059951157578165465, '2021': 0.011670428488747926, '2022': 0.07509576639210591}</t>
  </si>
  <si>
    <t>NNC</t>
  </si>
  <si>
    <t>{'2013': 72021368635.0, '2014': 104250032855.0, '2015': 123446015800.0, '2016': 184881060254.0, '2017': 190635733594.0, '2018': 185808717296.0, '2019': 122730065973.0, '2020': 110751000315.0, '2021': 38622174326.0, '2022': 41678143342.0}</t>
  </si>
  <si>
    <t>{'2018': 0.16851537849249298, '2019': 0.02342145520422498, '2020': -0.01572135039280953, '2021': -0.184018212834321, '2022': -0.22967869935141275}</t>
  </si>
  <si>
    <t>MWG</t>
  </si>
  <si>
    <t>{'2013': 255601250424.0, '2014': 668106031832.0, '2015': 1071893519399.0, '2016': 1577372426339.0, '2017': 2205679630420.0, '2018': 2878724130908.0, '2019': 3834269547047.0, '2020': 3917767783159.0, '2021': 4898869278220.0, '2022': 4099763027305.0}</t>
  </si>
  <si>
    <t>{'2018': 0.4539332859672658, '2019': 0.3768445640076419, '2020': 0.24601393569283697, '2021': 0.23043845043245312, '2022': 0.1067973075968939}</t>
  </si>
  <si>
    <t>{'2013': 10912226999.0, '2014': 11296853238.0, '2015': 17069679500.0, '2016': 20582660630.0, '2017': 20777048619.0, '2018': 21000273524.0, '2019': 24581931715.0, '2020': 27062201128.0, '2021': 23445624653.0, '2022': 43581677324.0}</t>
  </si>
  <si>
    <t>{'2018': 0.1251021584592762, '2019': 0.14642994280309674, '2020': 0.09607122864738382, '2021': 0.025112812879872864, '2022': 0.19513304153267994}</t>
  </si>
  <si>
    <t>{'2013': 156389771561.0, '2014': 239326648655.0, '2015': 208979356443.0, '2016': 103636613587.0, '2017': 314149022559.0, '2018': 507154783143.0, '2019': 375058352481.0, '2020': 178522622045.0, '2021': 353217077084.0, '2022': 573354063961.0}</t>
  </si>
  <si>
    <t>{'2018': 0.34305270217063133, '2019': 0.0988400198359074, '2020': -0.020183681809933348, '2021': 0.16880409342810548, '2022': 0.14999407604664233}</t>
  </si>
  <si>
    <t>CMX</t>
  </si>
  <si>
    <t>{'2013': -126672833371.0, '2014': 7266744633.0, '2015': 24659780215.0, '2016': -42439111937.0, '2017': 26656897652.0, '2018': 80720777026.0, '2019': 41138984390.0, '2020': 46953166465.0, '2021': 68160628748.0, '2022': 65845613553.0}</t>
  </si>
  <si>
    <t>{'2018': -1.8763809117151158, '2019': 0.3496847068442287, '2020': 0.17052043744935927, '2021': 0.7227290397206311, '2022': 0.14865018538119765}</t>
  </si>
  <si>
    <t>NET</t>
  </si>
  <si>
    <t>{'2013': 55526772104.0, '2014': 46306528402.0, '2015': 86776325929.0, '2016': 83052507872.0, '2017': 59159601839.0, '2018': 56619734105.0, '2019': 81123373696.0, '2020': 133411232580.0, '2021': 113363537475.0, '2022': 88155063012.0}</t>
  </si>
  <si>
    <t>{'2018': 0.003303779291327001, '2019': 0.10489696746897345, '2020': 0.1271636091442531, '2021': 0.07332726106885039, '2022': 0.06535256464432798}</t>
  </si>
  <si>
    <t>SCI</t>
  </si>
  <si>
    <t>{'2013': 6715245345.0, '2014': 8142876894.0, '2015': 14055511565.0, '2016': 4029765892.0, '2017': 15337144104.0, '2018': 20990748283.0, '2019': 41957695893.0, '2020': 183726136760.0, '2021': 135221733218.0, '2022': 30074651702.0}</t>
  </si>
  <si>
    <t>{'2018': 0.2956781720838861, '2019': 0.5405523648357243, '2020': 1.7606008195260798, '2021': 0.49312596642879497, '2022': 0.037100368288786253}</t>
  </si>
  <si>
    <t>THG</t>
  </si>
  <si>
    <t>{'2013': 13481608460.0, '2014': 16926667235.0, '2015': 55945179554.0, '2016': 86348390541.0, '2017': 92851753928.0, '2018': 76673704511.0, '2019': 106649092272.0, '2020': 167537119602.0, '2021': 128036451522.0, '2022': 142130895008.0}</t>
  </si>
  <si>
    <t>{'2018': 0.23796362059526116, '2019': 0.2729234973772716, '2020': 0.26666772090802476, '2021': 0.07864780627658453, '2022': 0.08619029813660044}</t>
  </si>
  <si>
    <t>VIB</t>
  </si>
  <si>
    <t>{'2013': 50248000000.0, '2014': 522670000000.0, '2015': 521066000000.0, '2016': 561732000000.0, '2017': 1124279000000.0, '2018': 2193921000000.0, '2019': 3266402000000.0, '2020': 4642334000000.0, '2021': 6409750000000.0, '2022': 8468767000000.0}</t>
  </si>
  <si>
    <t>{'2018': 0.7711067825661557, '2019': 0.5572536572327785, '2020': 0.5375052821034509, '2021': 0.49607114221895127, '2022': 0.4164324295392003}</t>
  </si>
  <si>
    <t>GDT</t>
  </si>
  <si>
    <t>{'2013': 36363767134.0, '2014': 51630764814.0, '2015': 61564753372.0, '2016': 95932657350.0, '2017': 101297006588.0, '2018': 89704714108.0, '2019': 74220846142.0, '2020': 79976973106.0, '2021': 60786014194.0, '2022': 69270226003.0}</t>
  </si>
  <si>
    <t>{'2018': 0.15381386024015437, '2019': 0.05645686948345896, '2020': 0.04355654029004723, '2021': -0.07967371996783977, '2022': -0.07888650287816315}</t>
  </si>
  <si>
    <t>CSC</t>
  </si>
  <si>
    <t>{'2013': 2046907992.0, '2014': 10487766658.0, '2015': 7911579777.0, '2016': 16014362480.0, '2017': 66289426159.0, '2018': 124766521629.0, '2019': 2849491639.0, '2020': 40323223777.0, '2021': 51887151704.0, '2022': 262892266954.0}</t>
  </si>
  <si>
    <t>{'2018': 1.1943509703268236, '2019': -0.03387717500746241, '2020': 0.1487923537436786, '2021': 0.14335180421491214, '2022': 0.6871442630957582}</t>
  </si>
  <si>
    <t>{'2013': 51403317118.0, '2014': 127939899318.0, '2015': 103570937437.0, '2016': 66727109230.0, '2017': 79184273811.0, '2018': 110930595087.0, '2019': 164457038489.0, '2020': 267171771429.0, '2021': 654372803966.0, '2022': 683783287082.0}</t>
  </si>
  <si>
    <t>{'2018': 0.13881467600409736, '2019': 0.07477614146597847, '2020': 0.3116978457775625, '2021': 0.853552111344972, '2022': 0.47378042790650493}</t>
  </si>
  <si>
    <t>D2D</t>
  </si>
  <si>
    <t>{'2013': 44748667750.0, '2014': 57298237751.0, '2015': 54699484742.0, '2016': 55614495703.0, '2017': 75339589263.0, '2018': 94360996072.0, '2019': 375191946009.0, '2020': 268126886841.0, '2021': 242714607941.0, '2022': 17181711324.0}</t>
  </si>
  <si>
    <t>{'2018': 0.17244437391338727, '2019': 0.9424300083788093, '2020': 0.3257406607822776, '2021': 0.2153958177853557, '2022': -0.05508762292374856}</t>
  </si>
  <si>
    <t>{'2013': 85690293962.0, '2014': 65641717590.0, '2015': 93860752188.0, '2016': 147055491122.0, '2017': 214314086035.0, '2018': 204327255372.0, '2019': 125170402731.0, '2020': 336082278884.0, '2021': 398241654270.0, '2022': 485827389583.0}</t>
  </si>
  <si>
    <t>{'2018': 0.19558906547768298, '2019': 0.08208596581881378, '2020': 0.30866941229371, '2021': 0.2445944612548679, '2022': 0.21242917193521912}</t>
  </si>
  <si>
    <t>{'2013': 65530287127.0, '2014': 93192791591.0, '2015': 109944738448.0, '2016': 99756238347.0, '2017': 117844317328.0, '2018': 146909123447.0, '2019': 188940587614.0, '2020': 274162598654.0, '2021': 375253099591.0, '2022': 442895770274.0}</t>
  </si>
  <si>
    <t>{'2018': 0.16735375127226143, '2019': 0.16867482915051796, '2020': 0.24754159878013002, '2021': 0.3328813177815648, '2022': 0.29466828647939985}</t>
  </si>
  <si>
    <t>SGC</t>
  </si>
  <si>
    <t>{'2013': 22540151553.0, '2014': 18569879222.0, '2015': 22507786307.0, '2016': 28622537180.0, '2017': 29831071807.0, '2018': 22974890890.0, '2019': 32640742695.0, '2020': 30870393493.0, '2021': 31748686055.0, '2022': 59365655175.0}</t>
  </si>
  <si>
    <t>{'2018': 0.0035613521607773036, '2019': 0.11485841081032522, '2020': 0.06122996857259815, '2021': 0.02156862649770998, '2022': 0.19946933303982523}</t>
  </si>
  <si>
    <t>SLS</t>
  </si>
  <si>
    <t>{'2013': 50881469897.0, '2014': 17160410337.0, '2015': 78868331048.0, '2016': 137033340781.0, '2017': 189241023851.0, '2018': 94552090583.0, '2019': 62337044768.0, '2020': 125010053294.0, '2021': 190605587290.0, '2022': 309005370760.0}</t>
  </si>
  <si>
    <t>{'2018': 0.09229087951915198, '2019': 0.08740675285492525, '2020': 0.08209805868353916, '2021': 0.08808710313090493, '2022': 0.18098240585392492}</t>
  </si>
  <si>
    <t>VHC</t>
  </si>
  <si>
    <t>{'2013': 158385911455.0, '2014': 439152061580.0, '2015': 322558282177.0, '2016': 566737499651.0, '2017': 604706151216.0, '2018': 1442181690312.0, '2019': 1179122525220.0, '2020': 719308370179.0, '2021': 1098959364238.0, '2022': 1975232341240.0}</t>
  </si>
  <si>
    <t>{'2018': 0.6138041043948934, '2019': 0.21922870277538947, '2020': 0.0964084016299214, '2021': 0.11795550336284012, '2022': 0.27169917330836113}</t>
  </si>
  <si>
    <t>PDN</t>
  </si>
  <si>
    <t>{'2013': 44885853099.0, '2014': 47631180804.0, '2015': 50978500636.0, '2016': 65986834513.0, '2017': 76492644457.0, '2018': 111089250255.0, '2019': 136574984918.0, '2020': 159461961643.0, '2021': 160781262644.0, '2022': 234192998788.0}</t>
  </si>
  <si>
    <t>{'2018': 0.23150063477107413, '2019': 0.25255325545382545, '2020': 0.24592608889885464, '2021': 0.17247716373276703, '2022': 0.24472428445063088}</t>
  </si>
  <si>
    <t>CSV</t>
  </si>
  <si>
    <t>{'2013': 129939832882.0, '2014': 140303155255.0, '2015': 133370831600.0, '2016': 176283794975.0, '2017': 240235301283.0, '2018': 252391190435.0, '2019': 245646603206.0, '2020': 178720565366.0, '2021': 209261163134.0, '2022': 354438553738.0}</t>
  </si>
  <si>
    <t>{'2018': 0.14930672231883269, '2019': 0.11176024352122348, '2020': 0.04327563135855384, '2021': 0.030163768584258056, '2022': 0.10140089976068055}</t>
  </si>
  <si>
    <t>ACB</t>
  </si>
  <si>
    <t>{'2013': 826493000000.0, '2014': 951802000000.0, '2015': 1028232000000.0, '2016': 1325174000000.0, '2017': 2118131000000.0, '2018': 5137052000000.0, '2019': 6009937000000.0, '2020': 7682823000000.0, '2021': 9602746000000.0, '2022': 13688193000000.0}</t>
  </si>
  <si>
    <t>{'2018': 0.6897079793504849, '2019': 0.47897232214223884, '2020': 0.42607036028880063, '2021': 0.3716395868615964, '2022': 0.37871689244062545}</t>
  </si>
  <si>
    <t>SDN</t>
  </si>
  <si>
    <t>{'2013': 6694595899.0, '2014': 6254323494.0, '2015': 6658143058.0, '2016': 7569399371.0, '2017': 6794166762.0, '2018': 7566248268.0, '2019': 6383659612.0, '2020': 11493735137.0, '2021': 13028100430.0, '2022': 15725636132.0}</t>
  </si>
  <si>
    <t>{'2018': 0.025659000299174447, '2019': 0.003712045091837303, '2020': 0.1382719040181269, '2021': 0.13712845425638184, '2022': 0.19731116261137724}</t>
  </si>
  <si>
    <t>HAT</t>
  </si>
  <si>
    <t>{'2013': 15031657814.0, '2014': 22381619559.0, '2015': 5950152277.0, '2016': 15497778391.0, '2017': 27662587685.0, '2018': 29492875200.0, '2019': 16311474434.0, '2020': 8828329930.0, '2021': 1065296280.0, '2022': 18404543339.0}</t>
  </si>
  <si>
    <t>{'2018': 0.16713572566551738, '2019': -0.06010936611225421, '2020': 0.030323780815817065, '2021': -0.14758188597714278, '2022': -0.11106024184660476}</t>
  </si>
  <si>
    <t>CAV</t>
  </si>
  <si>
    <t>{'2013': 126725691223.0, '2014': 129817834097.0, '2015': 170576026205.0, '2016': 239371805384.0, '2017': 326059243880.0, '2018': 401393322596.0, '2019': 493770996558.0, '2020': 393496193630.0, '2021': 335784640284.0, '2022': 384245471187.0}</t>
  </si>
  <si>
    <t>{'2018': 0.27672909688902586, '2019': 0.28720638105092583, '2020': 0.13666262672324622, '2021': 0.052000039735634156, '2022': 0.02983137459112902}</t>
  </si>
  <si>
    <t>PHR</t>
  </si>
  <si>
    <t>{'2013': 371639046691.0, '2014': 263847346666.0, '2015': 211689677772.0, '2016': 220050649509.0, '2017': 325495987176.0, '2018': 628318283981.0, '2019': 449890761993.0, '2020': 1081917776956.0, '2021': 477512702229.0, '2022': 885441685526.0}</t>
  </si>
  <si>
    <t>{'2018': 0.18430031753620252, '2019': 0.11279446824907763, '2020': 0.47412367480100454, '2021': 0.09515636552706372, '2022': 0.18897066840819354}</t>
  </si>
  <si>
    <t>L14</t>
  </si>
  <si>
    <t>{'2013': 3394762950.0, '2014': 18900320932.0, '2015': 20408565639.0, '2016': 26945696827.0, '2017': 63010923221.0, '2018': 89933802038.0, '2019': 79842698764.0, '2020': 34872253792.0, '2021': 214681945422.0, '2022': 18988700787.0}</t>
  </si>
  <si>
    <t>{'2018': 0.652335769926872, '2019': 0.2780226735448412, '2020': 0.051629903190319834, '2021': 0.637246516032283, '2022': -0.0912677246026714}</t>
  </si>
  <si>
    <t>PNJ</t>
  </si>
  <si>
    <t>{'2013': 163171192453.0, '2014': 242495305974.0, '2015': 75545716662.0, '2016': 450488049260.0, '2017': 724856448060.0, '2018': 959923347147.0, '2019': 1193924957243.0, '2020': 1069310105261.0, '2021': 1029042165645.0, '2022': 1810691843397.0}</t>
  </si>
  <si>
    <t>{'2018': 0.4809688365787043, '2019': 0.3878148666998052, '2020': 0.29187686021603076, '2021': 0.13153432625179676, '2022': 0.21816816448786186}</t>
  </si>
  <si>
    <t>{'2013': 1607708218980.0, '2014': 1632085087193.0, '2015': 1930895920629.0, '2016': 1990642578391.0, '2017': 2931530862562.0, '2018': 2620178631986.0, '2019': 3135350376654.0, '2020': 3538007738822.0, '2021': 4337411879802.0, '2022': 5310108591408.0}</t>
  </si>
  <si>
    <t>{'2018': 0.10031548494568075, '2019': 0.13536426854816927, '2020': 0.12746157590272292, '2021': 0.16508280418684143, '2022': 0.14361241807466768}</t>
  </si>
  <si>
    <t>{'2015': 5498637777.0, '2016': 14738427481.0, '2017': 29824591986.0, '2018': 58705099603.0, '2019': 55069224554.0, '2020': 88342447090.0, '2021': 421297580627.0, '2022': 62532661441.0}</t>
  </si>
  <si>
    <t>{'2020': 0.5056508869699019, '2021': 1.6481250935443017, '2022': 0.05007060549961621}</t>
  </si>
  <si>
    <t>DHT</t>
  </si>
  <si>
    <t>{'2013': 26761310815.0, '2014': 26297600602.0, '2015': 36787431310.0, '2016': 53798059454.0, '2017': 72137048412.0, '2018': 81080328629.0, '2019': 86233196624.0, '2020': 92047495480.0, '2021': 67945519027.0, '2022': 95211345936.0}</t>
  </si>
  <si>
    <t>{'2018': 0.2517316371019063, '2019': 0.22190111840785942, '2020': 0.16743644142529154, '2021': 0.03671840572196374, '2022': 0.05776609816068504}</t>
  </si>
  <si>
    <t>{'2013': 1954187537873.0, '2014': 3144252845971.0, '2015': 3485462964249.0, '2016': 6602102000272.0, '2017': 8006672113847.0, '2018': 8573014210414.0, '2019': 7527442867874.0, '2020': 13450300052812.0, '2021': 34478143197460.0, '2022': 8483510554031.0}</t>
  </si>
  <si>
    <t>{'2018': 0.28538432802013064, '2019': 0.14703015326198388, '2020': 0.2914147160641688, '2021': 0.6312576336553853, '2022': 0.006619485679318173}</t>
  </si>
  <si>
    <t>{'2013': 27047210397.0, '2014': 43105689453.0, '2015': 79778188043.0, '2016': 85725964222.0, '2017': 80254350736.0, '2018': 134115878310.0, '2019': 181587616205.0, '2020': 391923587886.0, '2021': 481340230615.0, '2022': 379458584417.0}</t>
  </si>
  <si>
    <t>{'2018': 0.3389199216829127, '2019': 0.32739586643377677, '2020': 0.5559510727778237, '2021': 0.45285132382003673, '2022': 0.23573836015098393}</t>
  </si>
  <si>
    <t>HAH</t>
  </si>
  <si>
    <t>{'2013': 82505776251.0, '2014': 131580647968.0, '2015': 166965531553.0, '2016': 133777580323.0, '2017': 147270464201.0, '2018': 135158763266.0, '2019': 121378387528.0, '2020': 138296287137.0, '2021': 445513497100.0, '2022': 821937122836.0}</t>
  </si>
  <si>
    <t>{'2018': 0.07952422140380733, '2019': -0.014273826931989917, '2020': -0.04069152627706991, '2021': 0.4612286693292493, '2022': 0.6831255293392364}</t>
  </si>
  <si>
    <t>TV2</t>
  </si>
  <si>
    <t>{'2013': 19315284246.0, '2014': 36187235166.0, '2015': 57060304082.0, '2016': 99435158915.0, '2017': 214451134908.0, '2018': 225104882035.0, '2019': 255141101575.0, '2020': 262198864970.0, '2021': 271756448849.0, '2022': 52886514290.0}</t>
  </si>
  <si>
    <t>{'2018': 0.48256542089645543, '2019': 0.34631518313820847, '2020': 0.24100134956872268, '2021': 0.16313188451681362, '2022': -0.13149741649124524}</t>
  </si>
  <si>
    <t>HGM</t>
  </si>
  <si>
    <t>{'2013': 86555207991.0, '2014': 30080412479.0, '2015': 20618873903.0, '2016': 16885513517.0, '2017': 26765461562.0, '2018': 35203179558.0, '2019': 6203619934.0, '2020': 11682938882.0, '2021': 107410984569.0, '2022': 53936975726.0}</t>
  </si>
  <si>
    <t>{'2018': -0.28386111591073443, '2019': -0.1843007206693822, '2020': -0.08455922050933078, '2021': 0.9357536017757448, '2022': 0.1450956788371716}</t>
  </si>
  <si>
    <t>VCB</t>
  </si>
  <si>
    <t>{'2013': 4377582000000.0, '2014': 4585710000000.0, '2015': 5332067000000.0, '2016': 6894947000000.0, '2017': 9110588000000.0, '2018': 14622062000000.0, '2019': 18525988000000.0, '2020': 18472518000000.0, '2021': 21939045000000.0, '2022': 29919054000000.0}</t>
  </si>
  <si>
    <t>{'2018': 0.3380916747868891, '2019': 0.3438191987080943, '2020': 0.24117268524197893, '2021': 0.22245992793640645, '2022': 0.25170455313154494}</t>
  </si>
  <si>
    <t>GIL</t>
  </si>
  <si>
    <t>{'2013': 66510347484.0, '2014': 51871075010.0, '2015': 67232305912.0, '2016': 80983068060.0, '2017': 143509276102.0, '2018': 163147890814.0, '2019': 160539411824.0, '2020': 308824052864.0, '2021': 330292831965.0, '2022': 361759037132.0}</t>
  </si>
  <si>
    <t>{'2018': 0.2356403618334046, '2019': 0.21444441213418924, '2020': 0.39256914963603234, '2021': 0.2909086203510502, '2022': 0.19727660217197376}</t>
  </si>
  <si>
    <t>PTB</t>
  </si>
  <si>
    <t>{'2013': 92226841959.0, '2014': 111496460688.0, '2015': 173332194828.0, '2016': 264834696212.0, '2017': 344538398003.0, '2018': 384627414748.0, '2019': 435375751707.0, '2020': 358501244681.0, '2021': 511840640986.0, '2022': 487291811368.0}</t>
  </si>
  <si>
    <t>{'2018': 0.2964234565505085, '2019': 0.2532623590508664, '2020': 0.11553508014373302, '2021': 0.13815596652160309, '2022': 0.0701531153325911}</t>
  </si>
  <si>
    <t>D11</t>
  </si>
  <si>
    <t>{'2013': 1207960715.0, '2014': 1366012993.0, '2015': 2037682403.0, '2016': 1021599176.0, '2017': 1861356086.0, '2018': 14001233821.0, '2019': 29062902301.0, '2020': 34133546061.0, '2021': 45431391085.0, '2022': 21812721930.0}</t>
  </si>
  <si>
    <t>{'2018': 1.7069961962389266, '2019': 1.3651935635117138, '2020': 0.668876002218341, '2021': 0.5545634166498861, '2022': 0.1602642544292819}</t>
  </si>
  <si>
    <t>HAX</t>
  </si>
  <si>
    <t>{'2013': 2499014522.0, '2014': 16657956587.0, '2015': 28800476988.0, '2016': 77975375424.0, '2017': 84268493951.0, '2018': 98570797594.0, '2019': 51040544282.0, '2020': 124820676006.0, '2021': 160072053012.0, '2022': 239380396210.0}</t>
  </si>
  <si>
    <t>{'2018': 0.4570465315223217, '2019': 0.11226120620429905, '2020': 0.2818687675945495, '2021': 0.18800368873970605, '2022': 0.29899788996232807}</t>
  </si>
  <si>
    <t>PDR</t>
  </si>
  <si>
    <t>{'2013': 2341843404.0, '2014': 41642296973.0, '2015': 155727619909.0, '2016': 242519592739.0, '2017': 439879870046.0, '2018': 643316697026.0, '2019': 874138744149.0, '2020': 1220323637643.0, '2021': 1865003864267.0, '2022': 1137262912956.0}</t>
  </si>
  <si>
    <t>{'2018': 0.7266372276621729, '2019': 0.5465852914784419, '2020': 0.45194596535952436, '2021': 0.47438584032737646, '2022': 0.1382965843153398}</t>
  </si>
  <si>
    <t>TPB</t>
  </si>
  <si>
    <t>{'2013': 381385250753.0, '2014': 535876677958.0, '2015': 562160000000.0, '2016': 565211000000.0, '2017': 963609000000.0, '2018': 1805238000000.0, '2019': 3093842000000.0, '2020': 3510189000000.0, '2021': 4829179000000.0, '2022': 6260744000000.0}</t>
  </si>
  <si>
    <t>{'2018': 0.47331723411524484, '2019': 0.5771459113370141, '2020': 0.42174587914839073, '2021': 0.42905311071373986, '2022': 0.37298364596058164}</t>
  </si>
  <si>
    <t>FMC</t>
  </si>
  <si>
    <t>{'2013': 32737977880.0, '2014': 62790237977.0, '2015': 97363255357.0, '2016': 102764299010.0, '2017': 112360885295.0, '2018': 180495876590.0, '2019': 229775901110.0, '2020': 225962946339.0, '2021': 267038168334.0, '2022': 309023014004.0}</t>
  </si>
  <si>
    <t>{'2018': 0.36213692924385876, '2019': 0.3004557546983262, '2020': 0.1779285686909769, '2021': 0.19295466901129152, '2022': 0.19363488398402479}</t>
  </si>
  <si>
    <t>PSD</t>
  </si>
  <si>
    <t>{'2013': 80794416164.0, '2014': 89645586161.0, '2015': 67469091840.0, '2016': 61531100975.0, '2017': 66090379136.0, '2018': 64814903644.0, '2019': 47596414958.0, '2020': 56027792779.0, '2021': 143500586981.0, '2022': 112526930620.0}</t>
  </si>
  <si>
    <t>{'2018': -0.04371593963555673, '2019': -0.12029478895518826, '2020': -0.03720724786577537, '2021': 0.2768672642073504, '2022': 0.12283824554739478}</t>
  </si>
  <si>
    <t>{'2013': 67335729385.0, '2014': 64318811801.0, '2015': 69326168836.0, '2016': 74655796014.0, '2017': 66259614130.0, '2018': 61206769459.0, '2019': 141248439809.0, '2020': 146295253348.0, '2021': 92119480556.0, '2022': 116592909881.0}</t>
  </si>
  <si>
    <t>{'2018': -0.01792638045446149, '2019': 0.2291159979820902, '2020': 0.186502746577585, '2021': 0.03566449187803512, '2022': 0.09925135505565906}</t>
  </si>
  <si>
    <t>PAC</t>
  </si>
  <si>
    <t>{'2013': 61411125955.0, '2014': 74408588711.0, '2015': 90476338470.0, '2016': 223285903396.0, '2017': 135807657708.0, '2018': 168966281523.0, '2019': 166694946427.0, '2020': 148582753566.0, '2021': 173826965883.0, '2022': 157931358524.0}</t>
  </si>
  <si>
    <t>{'2018': 0.18373259953994361, '2019': 0.133179961429784, '2020': 0.07399912339086942, '2021': -0.05864666875773813, '2022': 0.027867863768690604}</t>
  </si>
  <si>
    <t>GAS</t>
  </si>
  <si>
    <t>{'2013': 12287542443295.0, '2014': 14113678170889.0, '2015': 8533695412604.0, '2016': 7020153134342.0, '2017': 9684863896268.0, '2018': 11453968895042.0, '2019': 11902248028143.0, '2020': 7854955921939.0, '2021': 8672965062460.0, '2022': 14798317219715.0}</t>
  </si>
  <si>
    <t>{'2018': -0.016142033866048577, '2019': -0.04352664044641791, '2020': -0.013967290404877404, '2021': 0.034493809553814855, '2022': 0.10315828718281017}</t>
  </si>
  <si>
    <t>BED</t>
  </si>
  <si>
    <t>{'2013': 4333557978.0, '2014': 4298707771.0, '2015': 4845717821.0, '2016': 6152065548.0, '2017': 6308108442.0, '2018': 28370729807.0, '2019': 7221372423.0, '2020': 7530480196.0, '2021': 5517833463.0, '2022': 4250697612.0}</t>
  </si>
  <si>
    <t>{'2018': 0.926710841870605, '2019': 0.058482148846892915, '2020': 0.05075357626830052, '2021': -0.011410590728052316, '2022': -0.03744251287999161}</t>
  </si>
  <si>
    <t>AMV</t>
  </si>
  <si>
    <t>{'2013': 144716021.0, '2014': -9446500733.0, '2015': -654065413.0, '2016': 811385583.0, '2017': 38377555939.0, '2018': 215097825083.0, '2019': 219842453405.0, '2020': 84619820715.0, '2021': 78682455862.0, '2022': 54639936740.0}</t>
  </si>
  <si>
    <t>{'2018': 7.353074847364902, '2019': 0.9389922678144897, '2020': 0.18010213482179685, '2021': 0.13936680800016957, '2022': 0.025544874439095155}</t>
  </si>
  <si>
    <t>KSB</t>
  </si>
  <si>
    <t>{'2013': 83277075822.0, '2014': 96760036860.0, '2015': 125307921538.0, '2016': 205762443886.0, '2017': 277208577730.0, '2018': 327143364416.0, '2019': 330134586453.0, '2020': 327761852317.0, '2021': 252812782617.0, '2022': 152083434886.0}</t>
  </si>
  <si>
    <t>{'2018': 0.30935090917992614, '2019': 0.22609818008646135, '2020': 0.1599722080731051, '2021': 0.03205040312788292, '2022': -0.08258751914161558}</t>
  </si>
  <si>
    <t>DVP</t>
  </si>
  <si>
    <t>{'2013': 196993996006.0, '2014': 227952552120.0, '2015': 281089358387.0, '2016': 286806644387.0, '2017': 287439348771.0, '2018': 287741338082.0, '2019': 247631247279.0, '2020': 237680470808.0, '2021': 277126799699.0, '2022': 283380354744.0}</t>
  </si>
  <si>
    <t>{'2018': 0.07088075063727743, '2019': 0.014353227896091341, '2020': -0.031213518257165215, '2021': -0.007184629643162931, '2022': -0.003034491440406204}</t>
  </si>
  <si>
    <t>OCB</t>
  </si>
  <si>
    <t>{'2013': 241412725372.0, '2014': 220549385671.0, '2015': 209474470261.0, '2016': 386915616806.0, '2017': 816766203959.0, '2018': 1761031318582.0, '2019': 2582236224358.0, '2020': 3534772209513.0, '2021': 4404958967802.0, '2022': 3509717944636.0}</t>
  </si>
  <si>
    <t>{'2018': 0.810412073996638, '2019': 0.6956906652772676, '2020': 0.5776672870456399, '2021': 0.442431902211714, '2022': 0.20557252410684615}</t>
  </si>
  <si>
    <t>MBB</t>
  </si>
  <si>
    <t>{'2013': 2285716025565.0, '2014': 2502987000000.0, '2015': 2512134000000.0, '2016': 2883551000000.0, '2017': 3490415000000.0, '2018': 6189901000000.0, '2019': 8068604000000.0, '2020': 8606039000000.0, '2021': 13221437000000.0, '2022': 18155185000000.0}</t>
  </si>
  <si>
    <t>{'2018': 0.2855020995283178, '2019': 0.31660622329340005, '2020': 0.26329699729159345, '2021': 0.3535708898982883, '2022': 0.3705433410359043}</t>
  </si>
  <si>
    <t>ANV</t>
  </si>
  <si>
    <t>{'2013': 6742573761.0, '2014': 61359577134.0, '2015': 1523861564.0, '2016': 19442612617.0, '2017': 142366561532.0, '2018': 599900709800.0, '2019': 704044374234.0, '2020': 202170290929.0, '2021': 128739197732.0, '2022': 673745234347.0}</t>
  </si>
  <si>
    <t>{'2018': 2.562955723079735, '2019': 0.7793960725232877, '2020': 0.13674737370144732, '2021': 0.06552849478304597, '2022': 0.29899412210519455}</t>
  </si>
  <si>
    <t>VBC</t>
  </si>
  <si>
    <t>{'2013': 22256051383.0, '2014': 21455539958.0, '2015': 25490659710.0, '2016': 26435571637.0, '2017': 26811349918.0, '2018': 27877520149.0, '2019': 28478343137.0, '2020': 27668889439.0, '2021': 28112069423.0, '2022': 27261706297.0}</t>
  </si>
  <si>
    <t>{'2018': 0.045908589224101855, '2019': 0.05483538696898719, '2020': 0.016123874376285388, '2021': 0.012212991462319913, '2022': 0.0032411824661218425}</t>
  </si>
  <si>
    <t>DHG</t>
  </si>
  <si>
    <t>{'2013': 588959753802.0, '2014': 533272781144.0, '2015': 588701003222.0, '2016': 685645233601.0, '2017': 642407977142.0, '2018': 653029446317.0, '2019': 635388096114.0, '2020': 739874900345.0, '2021': 777219726033.0, '2022': 988454646072.0}</t>
  </si>
  <si>
    <t>{'2018': 0.021082583705887805, '2019': 0.03290797860030971, '2020': 0.04716561501620895, '2021': 0.02728398737358521, '2022': 0.10036388729488802}</t>
  </si>
  <si>
    <t>PMC</t>
  </si>
  <si>
    <t>{'2013': 55632588552.0, '2014': 62328898929.0, '2015': 63923235414.0, '2016': 73932286736.0, '2017': 72737279096.0, '2018': 73648964885.0, '2019': 74420180366.0, '2020': 74618213581.0, '2021': 64759699988.0, '2022': 83416455155.0}</t>
  </si>
  <si>
    <t>{'2018': 0.05483531017904332, '2019': 0.034888358006026556, '2020': 0.029819104790615017, '2021': -0.024833937407141352, '2022': 0.029649196077733208}</t>
  </si>
  <si>
    <t>LBM</t>
  </si>
  <si>
    <t>{'2013': 17724584666.0, '2014': 10255054978.0, '2015': 30058748935.0, '2016': 44921857127.0, '2017': 45463913095.0, '2018': 52193583872.0, '2019': 58378910643.0, '2020': 66842229505.0, '2021': 81754670406.0, '2022': 121158169882.0}</t>
  </si>
  <si>
    <t>{'2018': 0.23223307771758628, '2019': 0.26312551103283, '2020': 0.15922411940717712, '2021': 0.13753825728833696, '2022': 0.2484766272046007}</t>
  </si>
  <si>
    <t>HDB</t>
  </si>
  <si>
    <t>{'2013': 217596072897.0, '2014': 476876520473.0, '2015': 630111000000.0, '2016': 914498000000.0, '2017': 1954407000000.0, '2018': 3201511000000.0, '2019': 4020335000000.0, '2020': 4647097000000.0, '2021': 6453499000000.0, '2022': 8209470000000.0}</t>
  </si>
  <si>
    <t>{'2018': 0.7115590899235155, '2019': 0.4936964278822492, '2020': 0.3746887143962864, '2021': 0.375835128710786, '2022': 0.308482989640057}</t>
  </si>
  <si>
    <t>PRC</t>
  </si>
  <si>
    <t>{'2013': 1017440984.0, '2014': 1782920338.0, '2015': 2201704047.0, '2016': 3121455975.0, '2017': 2710495305.0, '2018': 468224235.0, '2019': 1434907150.0, '2020': 376316163.0, '2021': 1332786855.0, '2022': 49844743665.0}</t>
  </si>
  <si>
    <t>{'2018': -0.050693733154886164, '2019': -0.03383762361774292, '2020': -0.183700016605529, '2021': -0.22051302838489895, '2022': 7.4547308736544835}</t>
  </si>
  <si>
    <t>WCS</t>
  </si>
  <si>
    <t>{'2013': 26972264663.0, '2014': 53328100473.0, '2015': 48276317755.0, '2016': 55973452033.0, '2017': 61176665073.0, '2018': 66490835889.0, '2019': 68572639330.0, '2020': 56146293239.0, '2021': 11663529548.0, '2022': 38108392450.0}</t>
  </si>
  <si>
    <t>{'2018': 0.16082320376321374, '2019': 0.05344359767044941, '2020': 0.026190481676755008, '2021': -0.1436954823224031, '2022': -0.08736328668259764}</t>
  </si>
  <si>
    <t>ST8</t>
  </si>
  <si>
    <t>{'2013': 49504557188.0, '2014': 54988557831.0, '2015': 50329460811.0, '2016': 52051549894.0, '2017': 24890033731.0, '2018': 31939762133.0, '2019': 20538154967.0, '2020': 15449737044.0, '2021': 15321056002.0, '2022': 204021002773.0}</t>
  </si>
  <si>
    <t>{'2018': -0.07578736546800037, '2019': -0.16083335709468613, '2020': -0.19404687219855962, '2021': -0.2535423976660131, '2022': 1.6564920454943375}</t>
  </si>
  <si>
    <t>VPB</t>
  </si>
  <si>
    <t>{'2013': 1017620000000.0, '2014': 1253593000000.0, '2015': 2395868000000.0, '2016': 3935045000000.0, '2017': 6440767000000.0, '2018': 7355568000000.0, '2019': 8260263000000.0, '2020': 10413760000000.0, '2021': 11477170000000.0, '2022': 16908807000000.0}</t>
  </si>
  <si>
    <t>{'2018': 0.42132507357461096, '2019': 0.32770787641140964, '2020': 0.28244434674107216, '2021': 0.2071704851062904, '2022': 0.2381940572402616}</t>
  </si>
  <si>
    <t>SFI</t>
  </si>
  <si>
    <t>{'2013': 30062671619.0, '2014': 47753537329.0, '2015': 40522406674.0, '2016': 54213987184.0, '2017': 38957379993.0, '2018': 51936255829.0, '2019': 44529665005.0, '2020': 82120488018.0, '2021': 173067714721.0, '2022': 212057194331.0}</t>
  </si>
  <si>
    <t>{'2018': 0.10341632068868674, '2019': -0.013813621778587682, '2020': 0.18073573394738707, '2021': 0.4373517081046351, '2022': 0.44315083595266425}</t>
  </si>
  <si>
    <t>{'2013': 150394716434.0, '2014': 138340532107.0, '2015': 115290857822.0, '2016': 110170485307.0, '2017': 166466633525.0, '2018': 205547243345.0, '2019': 126736617185.0, '2020': 180948101221.0, '2021': 168603005975.0, '2022': 323907072116.0}</t>
  </si>
  <si>
    <t>{'2018': 0.0810276284504714, '2019': -0.015770136598446137, '2020': 0.09066027373192259, '2021': 0.07397747564048353, '2022': 0.18559488554403386}</t>
  </si>
  <si>
    <t>HDC</t>
  </si>
  <si>
    <t>{'2013': 26089516672.0, '2014': 22688150143.0, '2015': 47739719138.0, '2016': 58090639543.0, '2017': 80279429800.0, '2018': 104644063196.0, '2019': 144682887851.0, '2020': 230155916982.0, '2021': 309339306260.0, '2022': 419367318934.0}</t>
  </si>
  <si>
    <t>{'2018': 0.3344348314600594, '2019': 0.38920992400392396, '2020': 0.4189269790182003, '2021': 0.4066480088055759, '2022': 0.39015908788873416}</t>
  </si>
  <si>
    <t>{'2013': 528541801613.0, '2014': 818956780117.0, '2015': 851341226153.0, '2016': 619831354510.0, '2017': 637879025730.0, '2018': 656144950729.0, '2019': 426175229390.0, '2020': 661046074192.0, '2021': 1823459057715.0, '2022': 4315953289589.0}</t>
  </si>
  <si>
    <t>{'2018': 0.036916330494623006, '2019': -0.10958837799879777, '2020': -0.05962801099052847, '2021': 0.4010653008149785, '2022': 0.8747521748037922}</t>
  </si>
  <si>
    <t>CLC</t>
  </si>
  <si>
    <t>{'2013': 71239590966.0, '2014': 71526921017.0, '2015': 101650140758.0, '2016': 111553332005.0, '2017': 106240486609.0, '2018': 148537916615.0, '2019': 140546590989.0, '2020': 128947567861.0, '2021': 135420824476.0, '2022': 140450356519.0}</t>
  </si>
  <si>
    <t>{'2018': 0.16723620609977732, '2019': 0.12793057380209552, '2020': 0.044858093884499566, '2021': 0.03753777990682858, '2022': 0.05185722732329853}</t>
  </si>
  <si>
    <t>LHC</t>
  </si>
  <si>
    <t>{'2013': 40888482361.0, '2014': 21699592968.0, '2015': 26074543049.0, '2016': 26244965176.0, '2017': 30315195414.0, '2018': 39317360302.0, '2019': 51356178909.0, '2020': 61419563282.0, '2021': 60017548031.0, '2022': 74369722991.0}</t>
  </si>
  <si>
    <t>{'2018': -0.010818702617901277, '2019': 0.2064479211665951, '2020': 0.20394309959966223, '2021': 0.16185983557595088, '2022': 0.1817237242445959}</t>
  </si>
  <si>
    <t>DPM</t>
  </si>
  <si>
    <t>{'2013': 2142329348326.0, '2014': 1096275840370.0, '2015': 1488213481717.0, '2016': 1140934981419.0, '2017': 694455793863.0, '2018': 699593467601.0, '2019': 377703325589.0, '2020': 691307691849.0, '2021': 3117133794101.0, '2022': 5564877377993.0}</t>
  </si>
  <si>
    <t>{'2018': -0.2198552016152847, '2019': -0.14036062608035185, '2020': -0.18107787036788212, '2021': 0.5483355748103799, '2022': 0.8728050530882282}</t>
  </si>
  <si>
    <t>TNG</t>
  </si>
  <si>
    <t>{'2013': 14057216474.0, '2014': 53158319157.0, '2015': 71300379040.0, '2016': 81179114445.0, '2017': 115015102873.0, '2018': 180260470141.0, '2019': 230111112269.0, '2020': 153603282678.0, '2021': 232286347757.0, '2022': 292996521233.0}</t>
  </si>
  <si>
    <t>{'2018': 0.49655877663261816, '2019': 0.3532602605144226, '2020': 0.12141467772825439, '2021': 0.1987810828003327, '2022': 0.19531004514230943}</t>
  </si>
  <si>
    <t>CVN</t>
  </si>
  <si>
    <t>{'2013': -14554627160.0, '2014': -2399654078.0, '2015': 332468342.0, '2016': -246735100.0, '2017': 3859510915.0, '2018': 25302962176.0, '2019': 46793261008.0, '2020': 30076746349.0, '2021': 21557917988.0, '2022': 9041636778.0}</t>
  </si>
  <si>
    <t>{'2018': -3.0638385522178986, '2019': 1.8322371582191668, '2020': 0.39115865391727517, '2021': 0.20612090046981213, '2022': 0.04061532785007628}</t>
  </si>
  <si>
    <t>{'2013': 95460226305.0, '2014': 122758068442.0, '2015': 141629960730.0, '2016': 175205884388.0, '2017': 210797004116.0, '2018': 238797753551.0, '2019': 201900141972.0, '2020': 190204235245.0, '2021': 219342351360.0, '2022': 220647286220.0}</t>
  </si>
  <si>
    <t>{'2018': 0.19217980478106153, '2019': 0.08900481539063143, '2020': 0.0501628960745118, '2021': 0.04340274276903186, '2022': 0.00928359751405121}</t>
  </si>
  <si>
    <t>TCB</t>
  </si>
  <si>
    <t>{'2013': 659071000000.0, '2014': 1081858000000.0, '2015': 1529188000000.0, '2016': 3148846000000.0, '2017': 6445595000000.0, '2018': 8473997000000.0, '2019': 10226209000000.0, '2020': 12582467000000.0, '2021': 18415382000000.0, '2022': 20436426000000.0}</t>
  </si>
  <si>
    <t>{'2018': 0.6074772254126415, '2019': 0.4421943506907619, '2020': 0.3706189696932001, '2021': 0.3734739199054023, '2022': 0.2491970329681095}</t>
  </si>
  <si>
    <t>TLG</t>
  </si>
  <si>
    <t>{'2013': 116562564459.0, '2014': 147397757959.0, '2015': 187857986325.0, '2016': 240072899021.0, '2017': 268058082079.0, '2018': 294384242148.0, '2019': 349087049076.0, '2020': 239845036749.0, '2021': 276707413257.0, '2022': 401370891172.0}</t>
  </si>
  <si>
    <t>{'2018': 0.185240699243689, '2019': 0.17726703956464546, '2020': 0.03881193942732943, '2021': 0.026328351779562807, '2022': 0.09335095994997099}</t>
  </si>
  <si>
    <t>ACL</t>
  </si>
  <si>
    <t>{'2013': 5148217772.0, '2014': 12312210987.0, '2015': 29132663973.0, '2016': 23502703307.0, '2017': 21578362657.0, '2018': 230400225707.0, '2019': 141712527957.0, '2020': 28183404907.0, '2021': 42088175559.0, '2022': 117947830085.0}</t>
  </si>
  <si>
    <t>{'2018': 2.45709381072104, '2019': 0.4082979904927256, '2020': -0.0021268266636147093, '2021': 0.041729732074657216, '2022': 0.20770951650934585}</t>
  </si>
  <si>
    <t>PGD</t>
  </si>
  <si>
    <t>{'2013': 209099579322.0, '2014': 165494240578.0, '2015': 238235471228.0, '2016': 219377616125.0, '2017': 208688741088.0, '2018': 243121179899.0, '2019': 233732718847.0, '2020': 202913777823.0, '2021': 254019783513.0, '2022': 412712909288.0}</t>
  </si>
  <si>
    <t>{'2018': 0.03268492920613541, '2019': 0.06348254094693159, '2020': -0.030898409171178476, '2021': 0.03127017796134696, '2022': 0.17858067239480405}</t>
  </si>
  <si>
    <t>UIC</t>
  </si>
  <si>
    <t>{'2013': 26079789985.0, '2014': 27003552161.0, '2015': 28913369009.0, '2016': 45476332986.0, '2017': 60521140768.0, '2018': 53969963396.0, '2019': 59516338554.0, '2020': 59686259259.0, '2021': 55172684115.0, '2022': 51819224959.0}</t>
  </si>
  <si>
    <t>{'2018': 0.1483565750956629, '2019': 0.15060278866895538, '2020': 0.12388584532867815, '2021': 0.034732779004326565, '2022': -0.030124362777981924}</t>
  </si>
  <si>
    <t>ADC</t>
  </si>
  <si>
    <t>{'2013': 4406485483.0, '2014': 5997885701.0, '2015': 6556719262.0, '2016': 7257172918.0, '2017': 9415271399.0, '2018': 10000305931.0, '2019': 11067512794.0, '2020': 12368860367.0, '2021': 10390276667.0, '2022': 13152194273.0}</t>
  </si>
  <si>
    <t>{'2018': 0.1663167575878382, '2019': 0.12923703537317224, '2020': 0.13120851134085415, '2021': 0.06252561481523082, '2022': 0.0701872005261993}</t>
  </si>
  <si>
    <t>BMP</t>
  </si>
  <si>
    <t>{'2013': 369930661754.0, '2014': 376811604803.0, '2015': 518900521900.0, '2016': 627404483115.0, '2017': 464694985595.0, '2018': 427610187562.0, '2019': 422766296917.0, '2020': 522585571930.0, '2021': 214376817966.0, '2022': 694268766316.0}</t>
  </si>
  <si>
    <t>{'2018': 0.024463880915171012, '2019': 0.019025535183092964, '2020': 0.0014971500976366297, '2021': -0.16755268010158944, '2022': 0.1118762147152661}</t>
  </si>
  <si>
    <t>NAV</t>
  </si>
  <si>
    <t>{'2013': 3797140258.0, '2014': 7689048777.0, '2015': 6376754446.0, '2016': -12086062908.0, '2017': 2671428777.0, '2018': 14996542988.0, '2019': 14417518387.0, '2020': 24714097673.0, '2021': 18470009770.0, '2022': 23198486178.0}</t>
  </si>
  <si>
    <t>{'2018': 1.3256383337809476, '2019': 0.34245562957170533, '2020': 0.695223571118796, '2021': 0.6833742751151931, '2022': 0.27271379224649356}</t>
  </si>
  <si>
    <t>CVT</t>
  </si>
  <si>
    <t>{'2013': 18863229677.0, '2014': 50694649463.0, '2015': 62666996154.0, '2016': 152042317503.0, '2017': 173778727789.0, '2018': 161986499038.0, '2019': 164660171959.0, '2020': 120624420845.0, '2021': 94195469045.0, '2022': 94937904086.0}</t>
  </si>
  <si>
    <t>{'2018': 0.3124648925546495, '2019': 0.18957312583841393, '2020': 0.08104406579986775, '2021': -0.0748252965971809, '2022': -0.11022907099317394}</t>
  </si>
  <si>
    <t>TRA</t>
  </si>
  <si>
    <t>{'2013': 149422162300.0, '2014': 145818459163.0, '2015': 180966893829.0, '2016': 210595706839.0, '2017': 241103175375.0, '2018': 156277889721.0, '2019': 153427254762.0, '2020': 195787070067.0, '2021': 241590550404.0, '2022': 269144864659.0}</t>
  </si>
  <si>
    <t>{'2018': 0.0073883825345170875, '2019': 0.008139820170392768, '2020': 0.015726478730612645, '2021': 0.03238104038972473, '2022': 0.028376936100369923}</t>
  </si>
  <si>
    <t>PJC</t>
  </si>
  <si>
    <t>{'2013': 7980446934.0, '2014': 8119426145.0, '2015': 13524851471.0, '2016': 18319602813.0, '2017': 20322836393.0, '2018': 22258507212.0, '2019': 23095755052.0, '2020': 17104208055.0, '2021': 20753289928.0, '2022': 24795240328.0}</t>
  </si>
  <si>
    <t>{'2018': 0.20914975066244937, '2019': 0.18143180398700376, '2020': 0.03670323611607673, '2021': 0.024071861731354685, '2022': 0.04319719282387306}</t>
  </si>
  <si>
    <t>{'2013': 8436569647.0, '2014': 15167742444.0, '2015': 44957092017.0, '2016': 49486474666.0, '2017': 58730199549.0, '2018': 66894331513.0, '2019': 67930222255.0, '2020': 98274259648.0, '2021': 90254477584.0, '2022': 52332261663.0}</t>
  </si>
  <si>
    <t>{'2018': 0.3306844514917111, '2019': 0.22429609267281736, '2020': 0.1851301342000884, '2021': 0.11944375334668302, '2022': -0.01674486871130461}</t>
  </si>
  <si>
    <t>SSC</t>
  </si>
  <si>
    <t>{'2013': 77045615540.0, '2014': 86328135434.0, '2015': 46302091423.0, '2016': 35680129984.0, '2017': 64681431961.0, '2018': 92482288837.0, '2019': 73836397564.0, '2020': 40080077483.0, '2021': 54446773777.0, '2022': 50665037887.0}</t>
  </si>
  <si>
    <t>{'2018': 0.0497897127276034, '2019': -0.03838013140897576, '2020': -0.019879760450996133, '2021': 0.06117689353173151, '2022': -0.04305755093126617}</t>
  </si>
  <si>
    <t>VND</t>
  </si>
  <si>
    <t>{'2013': 124427027906.0, '2014': 157347535299.0, '2015': 181777070381.0, '2016': 186287528621.0, '2017': 481008908336.0, '2018': 373136301272.0, '2019': 382658545380.0, '2020': 692766880415.0, '2021': 2382923585189.0, '2022': 1220279791293.0}</t>
  </si>
  <si>
    <t>{'2018': 0.21993164231741327, '2019': 0.16332123566721576, '2020': 0.3183998293464911, '2021': 1.0381773664782776, '2022': 0.17142536201602518}</t>
  </si>
  <si>
    <t>OPC</t>
  </si>
  <si>
    <t>{'2013': 56255874852.0, '2014': 65659331644.0, '2015': 70316466538.0, '2016': 78111771286.0, '2017': 86830799330.0, '2018': 98144989961.0, '2019': 100930837376.0, '2020': 105790746137.0, '2021': 126376705023.0, '2022': 142127926500.0}</t>
  </si>
  <si>
    <t>{'2018': 0.11727921554737784, '2019': 0.08838572862636823, '2020': 0.08167495289739761, '2021': 0.10273306585057447, '2022': 0.10673594672394576}</t>
  </si>
  <si>
    <t>SHS</t>
  </si>
  <si>
    <t>{'2013': 11621382248.0, '2014': 122094081885.0, '2015': 118238079262.0, '2016': 86589702467.0, '2017': 369567882390.0, '2018': 358080922824.0, '2019': 254638268436.0, '2020': 754311940023.0, '2021': 1396285501055.0, '2022': 162216054110.0}</t>
  </si>
  <si>
    <t>{'2018': 0.4892728369221494, '2019': 0.12568544761282177, '2020': 0.5358149279986275, '2021': 0.7183544890299938, '2022': -0.06618559583196205}</t>
  </si>
  <si>
    <t>MSN</t>
  </si>
  <si>
    <t>{'2013': 451200000000.0, '2014': 1080169000000.0, '2015': 1478292000000.0, '2016': 2791444000000.0, '2017': 3102664000000.0, '2018': 4916497000000.0, '2019': 5557571000000.0, '2020': 1233982000000.0, '2021': 8562882000000.0, '2022': 3566996000000.0}</t>
  </si>
  <si>
    <t>{'2018': 0.5015063845434444, '2019': 0.33490761433895233, '2020': -0.013689543499587705, '2021': 0.327882410781678, '2022': 0.019865663802865422}</t>
  </si>
  <si>
    <t>NTL</t>
  </si>
  <si>
    <t>{'2013': 91874998156.0, '2014': 36675635269.0, '2015': 93953451309.0, '2016': 74755581236.0, '2017': 92759710371.0, '2018': 101165894296.0, '2019': 233809176529.0, '2020': 295404574253.0, '2021': 237956355285.0, '2022': 106500409483.0}</t>
  </si>
  <si>
    <t>{'2018': 0.02382162708725739, '2019': 0.4936851236888227, '2020': 0.33775373019708815, '2021': 0.204539177459939, '2022': 0.014296910243732195}</t>
  </si>
  <si>
    <t>TDW</t>
  </si>
  <si>
    <t>{'2013': 21456082108.0, '2014': 24192210260.0, '2015': 25892661178.0, '2016': 14629228576.0, '2017': 18721231739.0, '2018': 14607759136.0, '2019': 19483968287.0, '2020': 35495289034.0, '2021': 63801533708.0, '2022': 47519739206.0}</t>
  </si>
  <si>
    <t>{'2018': -0.06528964306911965, '2019': -0.04802216994903252, '2020': 0.10288362779311107, '2021': 0.4776909894625992, '2022': 0.18932712351908704}</t>
  </si>
  <si>
    <t>TIP</t>
  </si>
  <si>
    <t>{'2013': 35381683222.0, '2014': 32223612241.0, '2015': 71359751855.0, '2016': 62555443753.0, '2017': 55787332875.0, '2018': 92175487711.0, '2019': 86755902501.0, '2020': 135113472100.0, '2021': 90233735225.0, '2022': 100089693450.0}</t>
  </si>
  <si>
    <t>{'2018': 0.22072319301460128, '2019': 0.1736135228960931, '2020': 0.17294588753713816, '2021': 0.06401267977931432, '2022': 0.09629567774194055}</t>
  </si>
  <si>
    <t>TMS</t>
  </si>
  <si>
    <t>{'2013': 97075359346.0, '2014': 138093881083.0, '2015': 155372371111.0, '2016': 172197323602.0, '2017': 194393970635.0, '2018': 217342392620.0, '2019': 214643661753.0, '2020': 313311859290.0, '2021': 570614419061.0, '2022': 660744996699.0}</t>
  </si>
  <si>
    <t>{'2018': 0.15884533924803754, '2019': 0.08724616593066625, '2020': 0.16556374504223587, '2021': 0.35832445591542467, '2022': 0.3087791033029598}</t>
  </si>
  <si>
    <t>IDJ</t>
  </si>
  <si>
    <t>{'2013': -13112189554.0, '2014': -34214475404.0, '2015': 41269844.0, '2016': -6329186471.0, '2017': 3017453096.0, '2018': 51693055163.0, '2019': 29154863763.0, '2020': 78759318520.0, '2021': 202807006486.0, '2022': 147495131388.0}</t>
  </si>
  <si>
    <t>{'2018': -1.2808087465099705, '2019': 4.460080291440589, '2020': 1.0147026384816626, '2021': 1.3380819505978636, '2022': 0.3953616488854547}</t>
  </si>
  <si>
    <t>SFN</t>
  </si>
  <si>
    <t>{'2013': 7388714960.0, '2014': 8773588030.0, '2015': 9911188551.0, '2016': 10990326003.0, '2017': 10683260358.0, '2018': 5627011686.0, '2019': 5828170956.0, '2020': 15041835713.0, '2021': 18263748510.0, '2022': 8446825058.0}</t>
  </si>
  <si>
    <t>{'2018': -0.03689656731697516, '2019': -0.06405117056949161, '2020': 0.11920660366736754, '2021': 0.15099296655879665, '2022': -0.040336811952798646}</t>
  </si>
  <si>
    <t>VFG</t>
  </si>
  <si>
    <t>{'2013': 66756505450.0, '2014': 101478464858.0, '2015': 139176935475.0, '2016': 146353417900.0, '2017': 140690109305.0, '2018': 130748065419.0, '2019': 142213703144.0, '2020': 163370547212.0, '2021': 164593620238.0, '2022': 229164235398.0}</t>
  </si>
  <si>
    <t>{'2018': 0.10764736331426845, '2019': 0.06186563037225416, '2020': 0.03460272680841561, '2021': 0.025215387706144766, '2022': 0.11929909911140459}</t>
  </si>
  <si>
    <t>EID</t>
  </si>
  <si>
    <t>{'2013': 31572824927.0, '2014': 28553172548.0, '2015': 31988678023.0, '2016': 36503853357.0, '2017': 36222527139.0, '2018': 40940391113.0, '2019': 45287660475.0, '2020': 49769349792.0, '2021': 49313533548.0, '2022': 74451493777.0}</t>
  </si>
  <si>
    <t>{'2018': 0.056827870517530334, '2019': 0.0960600440873081, '2020': 0.09312025848450951, '2021': 0.0613714454379236, '2022': 0.17256520203001266}</t>
  </si>
  <si>
    <t>SZL</t>
  </si>
  <si>
    <t>{'2013': 39433414008.0, '2014': 43403254505.0, '2015': 45822019787.0, '2016': 102900452289.0, '2017': 89036418681.0, '2018': 109067321688.0, '2019': 102950595351.0, '2020': 102031189705.0, '2021': 101123214866.0, '2022': 99236310275.0}</t>
  </si>
  <si>
    <t>{'2018': 0.21720172243981561, '2019': 0.1525957055765596, '2020': 0.12497125005941644, '2021': -0.0035124242593231572, '2022': 0.02022950174983721}</t>
  </si>
  <si>
    <t>TVD</t>
  </si>
  <si>
    <t>{'2013': 88682970685.0, '2014': 93543229401.0, '2015': 56698577414.0, '2016': 29887452676.0, '2017': 29982905356.0, '2018': 62424351372.0, '2019': 60729900545.0, '2020': 65812062943.0, '2021': 109178553275.0, '2022': 176314601424.0}</t>
  </si>
  <si>
    <t>{'2018': -0.0878816827665114, '2019': -0.12039975160478111, '2020': 0.0380167043048695, '2021': 0.318647165940102, '2022': 0.4459594947149868}</t>
  </si>
  <si>
    <t>THT</t>
  </si>
  <si>
    <t>{'2013': 29959278895.0, '2014': 40621807426.0, '2015': 25608309172.0, '2016': 24409322116.0, '2017': 28754754680.0, '2018': 80639693744.0, '2019': 65212599634.0, '2020': 36436110621.0, '2021': 41159598117.0, '2022': 68567308884.0}</t>
  </si>
  <si>
    <t>{'2018': 0.33933201600383983, '2019': 0.122933131779993, '2020': 0.048203970643499176, '2021': 0.07114079216512423, '2022': 0.15785931410814555}</t>
  </si>
  <si>
    <t>TVS</t>
  </si>
  <si>
    <t>{'2013': 71875016000.0, '2014': 79005740000.0, '2015': 89202594000.0, '2016': 66833489961.0, '2017': 168017919807.0, '2018': 140599593875.0, '2019': 110235132302.0, '2020': 232635216798.0, '2021': 516928898390.0, '2022': 43651464288.0}</t>
  </si>
  <si>
    <t>{'2018': 0.14470319651602495, '2019': 0.05744294292339945, '2020': 0.2494963204648703, '2021': 0.6265933856904773, '2022': -0.10644015016889363}</t>
  </si>
  <si>
    <t>IJC</t>
  </si>
  <si>
    <t>{'2013': 161533457002.0, '2014': 230445144029.0, '2015': 122021139135.0, '2016': 127982252417.0, '2017': 184328314933.0, '2018': 232986396506.0, '2019': 284441774230.0, '2020': 369903449902.0, '2021': 621105240974.0, '2022': 511049064027.0}</t>
  </si>
  <si>
    <t>{'2018': 0.08647228390360656, '2019': 0.06014573483625476, '2020': 0.2604462708501436, '2021': 0.41105839182268966, '2022': 0.19301008410442955}</t>
  </si>
  <si>
    <t>{'2013': 975819282949.0, '2014': 1061971178941.0, '2015': 853082411270.0, '2016': 1093237014487.0, '2017': 1377087391977.0, '2018': 1783971852557.0, '2019': 1638893522530.0, '2020': 1628076208584.0, '2021': 1855079628131.0, '2022': 2692516590418.0}</t>
  </si>
  <si>
    <t>{'2018': 0.1507410616429841, '2019': 0.09351428557108314, '2020': 0.11487733894560383, '2021': 0.10129180574696384, '2022': 0.1588086383221949}</t>
  </si>
  <si>
    <t>TCL</t>
  </si>
  <si>
    <t>{'2013': 85190498230.0, '2014': 108165355059.0, '2015': 90259186820.0, '2016': 94321710552.0, '2017': 96612596449.0, '2018': 99487339082.0, '2019': 99896647441.0, '2020': 99449133986.0, '2021': 113456462745.0, '2022': 124558088483.0}</t>
  </si>
  <si>
    <t>{'2018': 0.030127195283414874, '2019': -0.016914742963369003, '2020': 0.01912271702665257, '2021': 0.0390690583289337, '2022': 0.05491328814961895}</t>
  </si>
  <si>
    <t>HJS</t>
  </si>
  <si>
    <t>{'2013': 20883765012.0, '2014': 20810810243.0, '2015': 33496575678.0, '2016': 25681640853.0, '2017': 46024496833.0, '2018': 44516264750.0, '2019': 49098927378.0, '2020': 56242917433.0, '2021': 51140797195.0, '2022': 57188325031.0}</t>
  </si>
  <si>
    <t>{'2018': 0.16087771231295092, '2019': 0.16588372862915604, '2020': 0.11440791360673128, '2021': 0.11490642853410421, '2022': 0.04519340287519675}</t>
  </si>
  <si>
    <t>CNG</t>
  </si>
  <si>
    <t>{'2013': 123900451459.0, '2014': 112489278077.0, '2015': 118727094029.0, '2016': 120288606742.0, '2017': 109251787791.0, '2018': 114304351307.0, '2019': 84347276930.0, '2020': 51007467392.0, '2021': 82295062636.0, '2022': 117610813558.0}</t>
  </si>
  <si>
    <t>{'2018': -0.016413207354589617, '2019': -0.04893740903143902, '2020': -0.12382018575863359, '2021': -0.0792854435073705, '2022': 0.01894585927892058}</t>
  </si>
  <si>
    <t>ASM</t>
  </si>
  <si>
    <t>{'2013': 25479629287.0, '2014': 89151043528.0, '2015': 85631155321.0, '2016': 173116771924.0, '2017': 174211874253.0, '2018': 1038543511315.0, '2019': 636924897856.0, '2020': 475463677442.0, '2021': 600436710886.0, '2022': 628390227095.0}</t>
  </si>
  <si>
    <t>{'2018': 1.8500392712254117, '2019': 0.35098986018420625, '2020': 0.1848924806395504, '2021': 0.1710469741421981, '2022': 0.1552438314989321}</t>
  </si>
  <si>
    <t>NTP</t>
  </si>
  <si>
    <t>{'2013': 289578527341.0, '2014': 325045515976.0, '2015': 366157395876.0, '2016': 397573576106.0, '2017': 492535287809.0, '2018': 331517043394.0, '2019': 409025992342.0, '2020': 447189022322.0, '2021': 467759648912.0, '2022': 479539723632.0}</t>
  </si>
  <si>
    <t>{'2018': 0.02241634155852431, '2019': 0.04390381173932506, '2020': 0.04058055349978429, '2021': 0.03377836679593127, '2022': -0.0060500003997096185}</t>
  </si>
  <si>
    <t>NT2</t>
  </si>
  <si>
    <t>{'2013': 8219216904.0, '2014': 1590963236600.0, '2015': 1141627721284.0, '2016': 1085508354220.0, '2017': 810413122332.0, '2018': 782158287645.0, '2019': 754170713463.0, '2020': 625244118762.0, '2021': 533789073040.0, '2022': 883417416165.0}</t>
  </si>
  <si>
    <t>{'2018': 0.16691478587451447, '2019': -0.1546559689396809, '2020': -0.11289841575606904, '2021': -0.1359753582091076, '2022': 0.020824008177478023}</t>
  </si>
  <si>
    <t>SDG</t>
  </si>
  <si>
    <t>{'2013': 18839090598.0, '2014': 14862447233.0, '2015': 16330768904.0, '2016': 14690746129.0, '2017': 18143825401.0, '2018': 42820434974.0, '2019': 38682029961.0, '2020': 53224726086.0, '2021': 19533339116.0, '2022': 33981563202.0}</t>
  </si>
  <si>
    <t>{'2018': 0.2893960153694949, '2019': 0.22292914322058086, '2020': 0.282349252578423, '2021': 0.028900346435100803, '2022': 0.09186390768131825}</t>
  </si>
  <si>
    <t>VIX</t>
  </si>
  <si>
    <t>{'2013': 42412787734.0, '2014': 79323902503.0, '2015': 71244365633.0, '2016': 53648788335.0, '2017': 78301780738.0, '2018': 216555850482.0, '2019': 116372039609.0, '2020': 328423569201.0, '2021': 735746990791.0, '2022': 311985383871.0}</t>
  </si>
  <si>
    <t>{'2018': 0.5359375615671403, '2019': 0.074233652837425, '2020': 0.4797020228813789, '2021': 0.8598215787520527, '2022': 0.1583865843663076}</t>
  </si>
  <si>
    <t>AMC</t>
  </si>
  <si>
    <t>{'2013': 9768069884.0, '2014': 9515791200.0, '2015': 12260889479.0, '2016': 12644850743.0, '2017': 12058307535.0, '2018': 10789753017.0, '2019': 9085934580.0, '2020': 7619995551.0, '2021': 7079045972.0, '2022': 6319471769.0}</t>
  </si>
  <si>
    <t>{'2018': 0.018163930962981488, '2019': -0.007505843942369137, '2020': -0.08164876030995463, '2021': -0.106626979046851, '2022': -0.12306373716249683}</t>
  </si>
  <si>
    <t>CTB</t>
  </si>
  <si>
    <t>{'2013': 8541723180.0, '2014': 9414691848.0, '2015': 10511080145.0, '2016': 13250112021.0, '2017': 17045648569.0, '2018': 28583635030.0, '2019': 28943982570.0, '2020': 33918683331.0, '2021': 25731813754.0, '2022': 49788062320.0}</t>
  </si>
  <si>
    <t>{'2018': 0.34106197129089794, '2019': 0.2478173870260048, '2020': 0.2380406988794952, '2021': 0.1025257957443653, '2022': 0.24393902359181727}</t>
  </si>
  <si>
    <t>SHP</t>
  </si>
  <si>
    <t>{'2013': 104218011499.0, '2014': 220112612575.0, '2015': 164561091248.0, '2016': 98056435513.0, '2017': 185252699473.0, '2018': 187515015232.0, '2019': 216427798895.0, '2020': 63417686962.0, '2021': 265133365965.0, '2022': 321031922805.0}</t>
  </si>
  <si>
    <t>{'2018': 0.10786960892334703, '2019': -0.00430721557347519, '2020': -0.11873897145685305, '2021': 0.22257051893771712, '2022': 0.14794849502496657}</t>
  </si>
  <si>
    <t>QST</t>
  </si>
  <si>
    <t>{'2013': 2905325764.0, '2014': 2605329792.0, '2015': 2644988524.0, '2016': 2936732576.0, '2017': 3001776020.0, '2018': 3175091476.0, '2019': 3495886876.0, '2020': 3919112288.0, '2021': 5818786972.0, '2022': 8792257603.0}</t>
  </si>
  <si>
    <t>{'2018': 0.019140257538104166, '2019': 0.06199959230790361, '2020': 0.08352458701963816, '2021': 0.1743677340619864, '2022': 0.2983146107688992}</t>
  </si>
  <si>
    <t>VOS</t>
  </si>
  <si>
    <t>{'2013': -193750858623.0, '2014': 70689715629.0, '2015': -297905968121.0, '2016': -361190475636.0, '2017': 10736354660.0, '2018': 17137990277.0, '2019': 51070156227.0, '2020': -187258068185.0, '2021': 490303890988.0, '2022': 487942030923.0}</t>
  </si>
  <si>
    <t>{'2018': -0.27337703465636876, '2019': 0.03500165198361909, '2020': -0.19072227775616354, '2021': -1.8136039080840591, '2022': 1.2492611627100418}</t>
  </si>
  <si>
    <t>SGR</t>
  </si>
  <si>
    <t>{'2013': 23872945196.0, '2014': 18425358986.0, '2015': 19815086035.0, '2016': 273135483645.0, '2017': 139653381347.0, '2018': 126115503041.0, '2019': 89050908007.0, '2020': 101864501071.0, '2021': 34815698574.0, '2022': 215379394072.0}</t>
  </si>
  <si>
    <t>{'2018': 0.2152917926237348, '2019': 0.12237058607055694, '2020': 0.12666435490066488, '2021': -0.3265460769155799, '2022': 0.1540712389652229}</t>
  </si>
  <si>
    <t>QHD</t>
  </si>
  <si>
    <t>{'2013': 8937102037.0, '2014': 17260112839.0, '2015': 32388736242.0, '2016': 32875058337.0, '2017': 1889854830.0, '2018': 703268897.0, '2019': 12319431105.0, '2020': 30370685484.0, '2021': 11775694524.0, '2022': 18295500387.0}</t>
  </si>
  <si>
    <t>{'2018': -0.08820307345909648, '2019': -0.058045747925387185, '2020': -0.02517015021044508, '2021': -0.2699567950765536, '2022': 0.2875210622666436}</t>
  </si>
  <si>
    <t>DBC</t>
  </si>
  <si>
    <t>{'2013': 191149664334.0, '2014': 205773104121.0, '2015': 252835571205.0, '2016': 451218626346.0, '2017': 200105222090.0, '2018': 360235354153.0, '2019': 305130242224.0, '2020': 1400296032328.0, '2021': 829557934446.0, '2022': 5194587097.0}</t>
  </si>
  <si>
    <t>{'2018': 0.12995773162219637, '2019': 0.06758217180197736, '2020': 0.7310877172472161, '2021': 0.13924966153963944, '2022': -0.06296936461154734}</t>
  </si>
  <si>
    <t>DMC</t>
  </si>
  <si>
    <t>{'2013': 107519605861.0, '2014': 132321805073.0, '2015': 141559279406.0, '2016': 168641474543.0, '2017': 207661962759.0, '2018': 228771647390.0, '2019': 232634592464.0, '2020': 179535201028.0, '2021': 159281868295.0, '2022': 200075859018.0}</t>
  </si>
  <si>
    <t>{'2018': 0.16002557872601317, '2019': 0.11412717824782029, '2020': 0.03877986876590594, '2021': -0.009200937206691963, '2022': -0.007526753244869037}</t>
  </si>
  <si>
    <t>TDN</t>
  </si>
  <si>
    <t>{'2013': 26200051081.0, '2014': 28332434525.0, '2015': 19070630693.0, '2016': 19083560104.0, '2017': 23752086514.0, '2018': 63300746419.0, '2019': 100784983113.0, '2020': 44869937179.0, '2021': 45457772280.0, '2022': 49566425009.0}</t>
  </si>
  <si>
    <t>{'2018': 0.31862838807765553, '2019': 0.47188227320478116, '2020': 0.11416026100393524, '2021': 0.10474631482436593, '2022': 0.092802076922131}</t>
  </si>
  <si>
    <t>HLC</t>
  </si>
  <si>
    <t>{'2013': 28585633275.0, '2014': 36556734491.0, '2015': 30920018196.0, '2016': 43300087635.0, '2017': 51005987422.0, '2018': 53213718072.0, '2019': 20158737696.0, '2020': 42551110641.0, '2021': 69625673080.0, '2022': 78624118653.0}</t>
  </si>
  <si>
    <t>{'2018': 0.1293706145711918, '2019': -0.07627097790228621, '2020': 0.05856584805043121, '2021': 0.12522299548923305, '2022': 0.11675130408930201}</t>
  </si>
  <si>
    <t>NHC</t>
  </si>
  <si>
    <t>{'2013': 4778293073.0, '2014': 7985690923.0, '2015': 14530114197.0, '2016': 13032129537.0, '2017': 13787719838.0, '2018': 11792503342.0, '2019': 12161063221.0, '2020': 11793362411.0, '2021': 10198456048.0, '2022': 2997344865.0}</t>
  </si>
  <si>
    <t>{'2018': 0.12961926793800968, '2019': 0.06830522047030683, '2020': -0.04190817526008772, '2021': -0.0452903851496661, '2022': -0.18064312910387026}</t>
  </si>
  <si>
    <t>TCM</t>
  </si>
  <si>
    <t>{'2013': 123518179489.0, '2014': 168400413084.0, '2015': 153530498145.0, '2016': 114290463072.0, '2017': 191766341134.0, '2018': 259132114147.0, '2019': 215726330417.0, '2020': 275243018568.0, '2021': 142517160683.0, '2022': 279344882624.0}</t>
  </si>
  <si>
    <t>{'2018': 0.180456248678814, '2019': 0.05334782940800612, '2020': 0.13025102936668548, '2021': 0.02672582176736081, '2022': 0.08076333066285084}</t>
  </si>
  <si>
    <t>VIT</t>
  </si>
  <si>
    <t>{'2013': 11570407787.0, '2014': 27731390189.0, '2015': 37304187651.0, '2016': 57257228539.0, '2017': 36538957664.0, '2018': 39970517609.0, '2019': 72162090485.0, '2020': 59414397671.0, '2021': 46166694623.0, '2022': 50911906283.0}</t>
  </si>
  <si>
    <t>{'2018': 0.16666518693396162, '2019': 0.22349190324573429, '2020': 0.09090136478582855, '2021': -0.04179694166540931, '2022': 0.056530180369089515}</t>
  </si>
  <si>
    <t>SED</t>
  </si>
  <si>
    <t>{'2013': 29632163303.0, '2014': 24299253665.0, '2015': 29783368238.0, '2016': 34452632311.0, '2017': 34956177175.0, '2018': 37064808398.0, '2019': 37815348247.0, '2020': 37670166891.0, '2021': 38255161823.0, '2022': 37912298104.0}</t>
  </si>
  <si>
    <t>{'2018': 0.048540168547834654, '2019': 0.08418292929587143, '2020': 0.04530759400446425, '2021': 0.020897711749045596, '2022': 0.015913514600780127}</t>
  </si>
  <si>
    <t>BTW</t>
  </si>
  <si>
    <t>{'2013': 24756693085.0, '2014': 22087043469.0, '2015': 7795170127.0, '2016': 10582850675.0, '2017': 13435364213.0, '2018': 22064698245.0, '2019': 32377884446.0, '2020': 35913980199.0, '2021': 25555646879.0, '2022': 40881859642.0}</t>
  </si>
  <si>
    <t>{'2018': -0.03422442604435397, '2019': 0.13546796299980934, '2020': 0.32599263355136, '2021': 0.13090994793504218, '2022': 0.21219180680435068}</t>
  </si>
  <si>
    <t>SBA</t>
  </si>
  <si>
    <t>{'2013': 66556008831.0, '2014': 65389603338.0, '2015': 51769769357.0, '2016': 64207111723.0, '2017': 135909398292.0, '2018': 96342276088.0, '2019': 97999422139.0, '2020': 101876453169.0, '2021': 117159016258.0, '2022': 244548056764.0}</t>
  </si>
  <si>
    <t>{'2018': 0.07760237727358907, '2019': 0.07884039447341035, '2020': 0.11228942676702369, '2021': 0.10668588888083337, '2022': 0.1977813862694763}</t>
  </si>
  <si>
    <t>DAD</t>
  </si>
  <si>
    <t>{'2013': 14505232089.0, '2014': 11771337607.0, '2015': 12876096235.0, '2016': 13247878488.0, '2017': 9194849228.0, '2018': 12680223439.0, '2019': 13364019017.0, '2020': 13912378213.0, '2021': 13825136957.0, '2022': 14460749372.0}</t>
  </si>
  <si>
    <t>{'2018': -0.029628979408087393, '2019': 0.026646664733378244, '2020': 0.016887715016174386, '2021': 0.009251033607568336, '2022': 0.08361676513007517}</t>
  </si>
  <si>
    <t>TV3</t>
  </si>
  <si>
    <t>{'2013': 10939598644.0, '2014': 12770479112.0, '2015': 10480234621.0, '2016': 13897378770.0, '2017': 13960818533.0, '2018': 14455703885.0, '2019': 16918912973.0, '2020': 19619895145.0, '2021': 20145822676.0, '2022': 19885723033.0}</t>
  </si>
  <si>
    <t>{'2018': 0.0566670377601888, '2019': 0.06327245063512572, '2020': 0.1311040140072008, '2021': 0.079241968487753, '2022': 0.06962190612435246}</t>
  </si>
  <si>
    <t>PGC</t>
  </si>
  <si>
    <t>{'2013': 77802525132.0, '2014': 83509206337.0, '2015': 88165229597.0, '2016': 103035397707.0, '2017': 142134160132.0, '2018': 149078428816.0, '2019': 147720552717.0, '2020': 117471871148.0, '2021': 120033087031.0, '2022': 121350371748.0}</t>
  </si>
  <si>
    <t>{'2018': 0.14409462304876544, '2019': 0.11346315999681349, '2020': 0.04650860340170369, '2021': 0.025775929186075384, '2022': -0.03072533671416964}</t>
  </si>
  <si>
    <t>HMC</t>
  </si>
  <si>
    <t>{'2013': 20864875362.0, '2014': 22456181355.0, '2015': -33441986587.0, '2016': 62656631606.0, '2017': 80720014263.0, '2018': 98183948825.0, '2019': 11401051069.0, '2020': 67269914897.0, '2021': 142094420399.0, '2022': 3127252687.0}</t>
  </si>
  <si>
    <t>{'2018': 0.5045102100042032, '2019': -0.047945962833989476, '2020': 0.4587830623554958, '2021': 0.24806358445519247, '2022': -0.19414238715627277}</t>
  </si>
  <si>
    <t>LHG</t>
  </si>
  <si>
    <t>{'2013': 24191203068.0, '2014': 25170442731.0, '2015': 69596118997.0, '2016': 165481941783.0, '2017': 165805157824.0, '2018': 175976179476.0, '2019': 142695471094.0, '2020': 198630145954.0, '2021': 296294958145.0, '2022': 203890571700.0}</t>
  </si>
  <si>
    <t>{'2018': 0.33711650794564546, '2019': 0.195214622924141, '2020': 0.17932479159667458, '2021': 0.15415358008856844, '2022': 0.038886399332278415}</t>
  </si>
  <si>
    <t>SJD</t>
  </si>
  <si>
    <t>{'2013': 148381864077.0, '2014': 183223201141.0, '2015': 179352547662.0, '2016': 145369512779.0, '2017': 192889370907.0, '2018': 190849850682.0, '2019': 153702855044.0, '2020': 101084554434.0, '2021': 159934465486.0, '2022': 153935674943.0}</t>
  </si>
  <si>
    <t>{'2018': 0.05000843339328541, '2019': -0.03310626870170492, '2020': -0.0907808500288875, '2021': 0.01858020711205508, '2022': -0.04878596606918637}</t>
  </si>
  <si>
    <t>INN</t>
  </si>
  <si>
    <t>{'2013': 42427490069.0, '2014': 46284065891.0, '2015': 58999341991.0, '2016': 71283286229.0, '2017': 72730461548.0, '2018': 76738328077.0, '2019': 85882592296.0, '2020': 67079984769.0, '2021': 70897067418.0, '2022': 82551581693.0}</t>
  </si>
  <si>
    <t>{'2018': 0.11761377898798084, '2019': 0.12145465257721466, '2020': 0.022100358702637782, '2021': -0.0010334591057196522, '2022': 0.026306917040663593}</t>
  </si>
  <si>
    <t>HCM</t>
  </si>
  <si>
    <t>{'2013': 282174310748.0, '2014': 376152047249.0, '2015': 213310100261.0, '2016': 304530981303.0, '2017': 554059163742.0, '2018': 675480154372.0, '2019': 432564918377.0, '2020': 530451694165.0, '2021': 1147062381087.0, '2022': 852487875934.0}</t>
  </si>
  <si>
    <t>{'2018': 0.22731464356933348, '2019': 0.02656558001250983, '2020': 0.1454814445469492, '2021': 0.3374057169371899, '2022': 0.08936012571935063}</t>
  </si>
  <si>
    <t>SVC</t>
  </si>
  <si>
    <t>{'2013': 41172069748.0, '2014': 51807692432.0, '2015': 103861038432.0, '2016': 122992852474.0, '2017': 81633249712.0, '2018': 173002896673.0, '2019': 153667014972.0, '2020': 153737614198.0, '2021': 145622841738.0, '2022': 332714538580.0}</t>
  </si>
  <si>
    <t>{'2018': 0.3283728397190722, '2019': 0.19099898023737458, '2020': 0.07852636696435131, '2021': 0.033034858929643654, '2022': 0.354803161745763}</t>
  </si>
  <si>
    <t>NDN</t>
  </si>
  <si>
    <t>{'2013': 18721852503.0, '2014': 51017467617.0, '2015': 58776132054.0, '2016': 43788962688.0, '2017': 94263092571.0, '2018': 88023391842.0, '2019': 68445822597.0, '2020': 329173919298.0, '2021': 251788064022.0, '2022': -142960624037.0}</t>
  </si>
  <si>
    <t>{'2018': 0.25997744438683507, '2019': 0.05189032793436007, '2020': 0.765354587673441, '2021': 0.3334947984268225, '2022': -0.2852294639582944}</t>
  </si>
  <si>
    <t>NLG</t>
  </si>
  <si>
    <t>{'2013': 21174500545.0, '2014': 95572700860.0, '2015': 206244169156.0, '2016': 345217739625.0, '2017': 535017042345.0, '2018': 763470215198.0, '2019': 960564301342.0, '2020': 834865877302.0, '2021': 1070826325922.0, '2022': 556273710440.0}</t>
  </si>
  <si>
    <t>{'2018': 0.6169211939846657, '2019': 0.4446064652740253, '2020': 0.22366792238431824, '2021': 0.21098577089970869, '2022': 0.005103955803570435}</t>
  </si>
  <si>
    <t>PVT</t>
  </si>
  <si>
    <t>{'2013': 239358574697.0, '2014': 341139852383.0, '2015': 368091462573.0, '2016': 415564502300.0, '2017': 450110653904.0, '2018': 652092847637.0, '2019': 689610424076.0, '2020': 669484121724.0, '2021': 659756734568.0, '2022': 857338779296.0}</t>
  </si>
  <si>
    <t>{'2018': 0.2274939231632706, '2019': 0.15647538315424356, '2020': 0.11702433806890986, '2021': 0.08488143873904314, '2022': 0.13047772431053517}</t>
  </si>
  <si>
    <t>SIC</t>
  </si>
  <si>
    <t>{'2013': 2287625290.0, '2014': 356030750.0, '2015': 1471222164.0, '2016': 46429383321.0, '2017': 16297399925.0, '2018': 42200407990.0, '2019': 70152899745.0, '2020': 23041943005.0, '2021': 10777113976.0, '2022': 84570354246.0}</t>
  </si>
  <si>
    <t>{'2018': 0.5971243358433904, '2019': 0.6538076194460706, '2020': 0.12217819543083297, '2021': -0.17995105656708185, '2022': 0.4202194449647833}</t>
  </si>
  <si>
    <t>VNC</t>
  </si>
  <si>
    <t>{'2013': 15853378873.0, '2014': 24699482238.0, '2015': 26422488032.0, '2016': 30177687421.0, '2017': 32473623734.0, '2018': 33530421867.0, '2019': 35026897290.0, '2020': 35180729558.0, '2021': 30589905499.0, '2022': 36718860124.0}</t>
  </si>
  <si>
    <t>{'2018': 0.1363688839422544, '2019': 0.0701096769544753, '2020': 0.055561627792849885, '2021': 0.0024774305179253407, '2022': 0.02545081672622691}</t>
  </si>
  <si>
    <t>SPC</t>
  </si>
  <si>
    <t>{'2013': 19949175438.0, '2014': 21532159376.0, '2015': 28027996080.0, '2016': 30858714994.0, '2017': 37403830975.0, '2018': 39211647437.0, '2019': 38705186621.0, '2020': 36411939970.0, '2021': 23179374938.0, '2022': 24044121842.0}</t>
  </si>
  <si>
    <t>{'2018': 0.13981425264427916, '2019': 0.10935841342642469, '2020': 0.04812622793222311, '2021': -0.042057530752974304, '2022': -0.07637961183394297}</t>
  </si>
  <si>
    <t>VSC</t>
  </si>
  <si>
    <t>{'2013': 240460994911.0, '2014': 248083625557.0, '2015': 279258328386.0, '2016': 251282298636.0, '2017': 237278566793.0, '2018': 300408605009.0, '2019': 233977657154.0, '2020': 239706451474.0, '2021': 349944708596.0, '2022': 314293593407.0}</t>
  </si>
  <si>
    <t>{'2018': 0.04771516770579052, '2019': -0.010716285023229499, '2020': -0.030372992779618798, '2021': 0.07813893818206398, '2022': 0.056573952877100216}</t>
  </si>
  <si>
    <t>MDC</t>
  </si>
  <si>
    <t>{'2013': 28717206540.0, '2014': 40068814845.0, '2015': 85524480.0, '2016': 22071048411.0, '2017': 11307436327.0, '2018': 21748793423.0, '2019': 25209596493.0, '2020': 28121189078.0, '2021': 30309334326.0, '2022': 89635902586.0}</t>
  </si>
  <si>
    <t>{'2018': -0.06815071913333538, '2019': -0.15595052586280148, '2020': 0.3486051759197945, '2021': 0.07595826102295919, '2022': 0.6712160791313462}</t>
  </si>
  <si>
    <t>DRC</t>
  </si>
  <si>
    <t>{'2013': 375422825440.0, '2014': 352725239490.0, '2015': 415032093543.0, '2016': 419511943302.0, '2017': 166031716138.0, '2018': 140948953148.0, '2019': 250526442150.0, '2020': 256316778153.0, '2021': 290828296486.0, '2022': 307184677256.0}</t>
  </si>
  <si>
    <t>{'2018': -0.13563408443985478, '2019': -0.06839471377563068, '2020': -0.11401543369005696, '2021': -0.10433788055468979, '2022': 0.12778045695952342}</t>
  </si>
  <si>
    <t>PGN</t>
  </si>
  <si>
    <t>{'2016': 1068080826.0, '2017': 2071576673.0, '2018': 2631603415.0, '2019': 5155144515.0, '2020': 9646851623.0, '2021': 11100141515.0, '2022': 12879517730.0}</t>
  </si>
  <si>
    <t>{'2021': 0.4876262744223452, '2022': 0.353139318743987}</t>
  </si>
  <si>
    <t>HSG</t>
  </si>
  <si>
    <t>{'2013': 558131398311.0, '2014': 432643593000.0, '2015': 715006370658.0, '2016': 1753735125268.0, '2017': 1225060499798.0, '2018': 136483966600.0, '2019': 489799646456.0, '2020': 1543425949308.0, '2021': 4379126817175.0, '2022': -1068113902805.0}</t>
  </si>
  <si>
    <t>{'2018': -0.0900075786731541, '2019': 0.013407693632801752, '2020': 0.19175999127571622, '2021': 0.5099328050240398, '2022': -0.2949838978052632}</t>
  </si>
  <si>
    <t>TV4</t>
  </si>
  <si>
    <t>{'2013': 4586976881.0, '2014': 22335993674.0, '2015': 22545879288.0, '2016': 23069350717.0, '2017': 25009516200.0, '2018': 25221128580.0, '2019': 16886072475.0, '2020': 27677516116.0, '2021': 35270538053.0, '2022': 41519214762.0}</t>
  </si>
  <si>
    <t>{'2018': 0.2115288023579979, '2019': -0.04611469821947097, '2020': 0.045520697129134285, '2021': 0.10351956823992624, '2022': 0.12693443721343883}</t>
  </si>
  <si>
    <t>NHH</t>
  </si>
  <si>
    <t>{'2015': 81310499606.0, '2016': 74215748640.0, '2017': 57765181270.0, '2018': 55833775169.0, '2019': 56646940595.0, '2020': 112496898328.0, '2021': 71972402608.0, '2022': 111906195632.0}</t>
  </si>
  <si>
    <t>{'2020': 0.09573070986531215, '2021': -0.006284612232134807, '2022': 0.1526323503245524}</t>
  </si>
  <si>
    <t>SHB</t>
  </si>
  <si>
    <t>{'2013': 849770000000.0, '2014': 790747000000.0, '2015': 795156000000.0, '2016': 913061000000.0, '2017': 1539128000000.0, '2018': 1672319000000.0, '2019': 2417890000000.0, '2020': 2607012000000.0, '2021': 5007161000000.0, '2022': 7728918000000.0}</t>
  </si>
  <si>
    <t>{'2018': 0.16828400638152222, '2019': 0.28494323788602954, '2020': 0.24692915377522265, '2021': 0.44747147630284356, '2022': 0.4673828916956305}</t>
  </si>
  <si>
    <t>CTT</t>
  </si>
  <si>
    <t>{'2013': 4558373194.0, '2014': 5731601308.0, '2015': 6042131195.0, '2016': 5569115087.0, '2017': 6862697729.0, '2018': 7902471820.0, '2019': 7012269647.0, '2020': 9699477253.0, '2021': 10146481169.0, '2022': 10608821267.0}</t>
  </si>
  <si>
    <t>{'2018': 0.11626018980997382, '2019': 0.03988624814344067, '2020': 0.10953848603623065, '2021': 0.12355887775865765, '2022': 0.090000426500022}</t>
  </si>
  <si>
    <t>GLT</t>
  </si>
  <si>
    <t>{'2013': 17845784316.0, '2014': 12689691434.0, '2015': 22393685942.0, '2016': 25593256323.0, '2017': 25188033454.0, '2018': 15518658201.0, '2019': 11817783963.0, '2020': 16880049750.0, '2021': 11993349157.0, '2022': 16244994512.0}</t>
  </si>
  <si>
    <t>{'2018': -0.022438684645930785, '2019': -0.00860010724599496, '2020': -0.05485581944946922, '2021': -0.14316026041783292, '2022': -0.10986821209014855}</t>
  </si>
  <si>
    <t>CLL</t>
  </si>
  <si>
    <t>{'2013': 82248521634.0, '2014': 76448158890.0, '2015': 78273961298.0, '2016': 81327403791.0, '2017': 83517414104.0, '2018': 89295515752.0, '2019': 87707982170.0, '2020': 96654495033.0, '2021': 86071156352.0, '2022': 90625958086.0}</t>
  </si>
  <si>
    <t>{'2018': 0.01753788697668134, '2019': 0.02753939173036417, '2020': 0.0437504382324594, '2021': 0.010818066483552623, '2022': 0.016037448609406608}</t>
  </si>
  <si>
    <t>HTC</t>
  </si>
  <si>
    <t>{'2013': 24099030202.0, '2014': 38421395941.0, '2015': 34854276171.0, '2016': 72664911583.0, '2017': 36889372950.0, '2018': 40853023934.0, '2019': 38922099362.0, '2020': 41483423293.0, '2021': 34711539861.0, '2022': 36442119270.0}</t>
  </si>
  <si>
    <t>{'2018': 0.08096494351652934, '2019': 0.0022384511316146487, '2020': 0.02957015873644043, '2021': -0.16443354356647144, '2022': -0.002319065299630307}</t>
  </si>
  <si>
    <t>CHP</t>
  </si>
  <si>
    <t>{'2013': 125964842356.0, '2014': 213069688936.0, '2015': 328301148300.0, '2016': 257774803645.0, '2017': 410334082470.0, '2018': 95892316467.0, '2019': 216054818493.0, '2020': 278372060882.0, '2021': 242074622322.0, '2022': 510295093778.0}</t>
  </si>
  <si>
    <t>{'2018': -0.02251873770071411, '2019': 0.0022868036589907335, '2020': -0.03816166455666769, '2021': -0.012476025883485068, '2022': 0.08043676436088953}</t>
  </si>
  <si>
    <t>PPC</t>
  </si>
  <si>
    <t>{'2013': 1629530689782.0, '2014': 1044705397065.0, '2015': 560650778885.0, '2016': 548569752403.0, '2017': 853998499818.0, '2018': 1122451954727.0, '2019': 1260867471637.0, '2020': 1011036144487.0, '2021': 216187739296.0, '2022': 497202717339.0}</t>
  </si>
  <si>
    <t>{'2018': -0.10934418170257733, '2019': 0.05233471590313859, '2020': 0.10361932144600347, '2021': -0.06929065904868573, '2022': -0.07991767076357542}</t>
  </si>
  <si>
    <t>STC</t>
  </si>
  <si>
    <t>{'2013': 13130668842.0, '2014': 15046348334.0, '2015': 13829684191.0, '2016': 12371491326.0, '2017': 13805564162.0, '2018': 16547679899.0, '2019': 15472731115.0, '2020': 17087924318.0, '2021': 18725363245.0, '2022': 16651730211.0}</t>
  </si>
  <si>
    <t>{'2018': 0.05011473721324328, '2019': 0.005955002906170508, '2020': 0.045236276815773774, '2021': 0.08439714332082682, '2022': 0.034862711316969726}</t>
  </si>
  <si>
    <t>CTG</t>
  </si>
  <si>
    <t>{'2013': 5807978000000.0, '2014': 5727880000000.0, '2015': 5716878000000.0, '2016': 6857850000000.0, '2017': 7458902000000.0, '2018': 5277246000000.0, '2019': 9476989000000.0, '2020': 13757234000000.0, '2021': 14215342000000.0, '2022': 16834994000000.0}</t>
  </si>
  <si>
    <t>{'2018': -0.016811549176850762, '2019': 0.12078799163213887, '2020': 0.23112530763241723, '2021': 0.17179074517244133, '2022': 0.18682791255750417}</t>
  </si>
  <si>
    <t>BID</t>
  </si>
  <si>
    <t>{'2013': 4051008000000.0, '2014': 4985667000000.0, '2015': 6376756000000.0, '2016': 6228856000000.0, '2017': 6945586000000.0, '2018': 7541833000000.0, '2019': 8547757000000.0, '2020': 7223565000000.0, '2021': 10841271000000.0, '2022': 18420014000000.0}</t>
  </si>
  <si>
    <t>{'2018': 0.12210859478772695, '2019': 0.11104222496810812, '2020': 0.023759547628408217, '2021': 0.1264104895699215, '2022': 0.2791830815037232}</t>
  </si>
  <si>
    <t>VGC</t>
  </si>
  <si>
    <t>{'2013': 30081284121.0, '2014': 295646522988.0, '2015': 328387236703.0, '2016': 513750218906.0, '2017': 600137169434.0, '2018': 565494693465.0, '2019': 651502208886.0, '2020': 600749582247.0, '2021': 1223652102467.0, '2022': 1728187379363.0}</t>
  </si>
  <si>
    <t>{'2018': 0.3028352221734778, '2019': 0.15449042221871773, '2020': 0.1024199081358594, '2021': 0.2421522994785009, '2022': 0.30977320706402073}</t>
  </si>
  <si>
    <t>GMD</t>
  </si>
  <si>
    <t>{'2013': 192202666852.0, '2014': 530959189701.0, '2015': 402359749574.0, '2016': 389740169371.0, '2017': 507884325371.0, '2018': 1847718123862.0, '2019': 517028616025.0, '2020': 370931984470.0, '2021': 612182073397.0, '2022': 993915564733.0}</t>
  </si>
  <si>
    <t>{'2018': 0.8182876443272723, '2019': -0.0037868592847752833, '2020': -0.008575735910622335, '2021': 0.06122304982878967, '2022': 0.12605377789289193}</t>
  </si>
  <si>
    <t>ACC</t>
  </si>
  <si>
    <t>{'2013': 34276518940.0, '2014': 37958777261.0, '2015': 37748982750.0, '2016': 41908819774.0, '2017': 24159094995.0, '2018': 30910184804.0, '2019': 42339968607.0, '2020': 59315566214.0, '2021': 37605046079.0, '2022': 82330194473.0}</t>
  </si>
  <si>
    <t>{'2018': -0.01912122799988476, '2019': 0.02537087493182293, '2020': 0.12179896457713033, '2021': -0.021666892961658468, '2022': 0.2993420530882897}</t>
  </si>
  <si>
    <t>SSI</t>
  </si>
  <si>
    <t>{'2013': 418044800069.0, '2014': 744830193840.0, '2015': 838153605868.0, '2016': 877035858056.0, '2017': 1161852985813.0, '2018': 1304930180565.0, '2019': 909201424729.0, '2020': 1257372470832.0, '2021': 2695913941251.0, '2022': 1699319896223.0}</t>
  </si>
  <si>
    <t>{'2018': 0.219530570331554, '2019': 0.03336265662663802, '2020': 0.08234227713148719, '2021': 0.3300813770638792, '2022': 0.07333156465030045}</t>
  </si>
  <si>
    <t>VSI</t>
  </si>
  <si>
    <t>{'2013': 3376596365.0, '2014': 14125927772.0, '2015': 30013084427.0, '2016': 30579693229.0, '2017': 31005597727.0, '2018': 23096304624.0, '2019': 23709639579.0, '2020': 19417997350.0, '2021': 50117847514.0, '2022': 24360867425.0}</t>
  </si>
  <si>
    <t>{'2018': 0.1807474397164347, '2019': 0.0743957971650116, '2020': -0.07655170813087632, '2021': 0.1528696628674628, '2022': -0.04509567795246827}</t>
  </si>
  <si>
    <t>TYA</t>
  </si>
  <si>
    <t>{'2013': 30373810697.0, '2014': 45403378986.0, '2015': 62499389051.0, '2016': 48798773695.0, '2017': 71427831140.0, '2018': 63180675328.0, '2019': 88970215603.0, '2020': 71504254353.0, '2021': 66979107976.0, '2022': 31950212288.0}</t>
  </si>
  <si>
    <t>{'2018': 0.1269108727329973, '2019': 0.14955487078526392, '2020': 0.026890077250094117, '2021': 0.052867982307024754, '2022': -0.10903549571455762}</t>
  </si>
  <si>
    <t>SFC</t>
  </si>
  <si>
    <t>{'2013': 19624409410.0, '2014': 37252206575.0, '2015': 39689567014.0, '2016': 43181295319.0, '2017': 31833990271.0, '2018': 31695783068.0, '2019': 33261987171.0, '2020': 21093792163.0, '2021': 21185582415.0, '2022': 17483547087.0}</t>
  </si>
  <si>
    <t>{'2018': 0.07035359795710415, '2019': -0.02172696787688937, '2020': -0.1035038593823163, '2021': -0.1365626333303083, '2022': -0.10318779072968287}</t>
  </si>
  <si>
    <t>VNL</t>
  </si>
  <si>
    <t>{'2013': 26519170525.0, '2014': 50172825213.0, '2015': 36635532307.0, '2016': 23313783738.0, '2017': 24904026716.0, '2018': 24371699088.0, '2019': 18788001902.0, '2020': 23191041185.0, '2021': 37743118162.0, '2022': 43913344844.0}</t>
  </si>
  <si>
    <t>{'2018': -0.01329330488241413, '2019': -0.19689613098017453, '2020': -0.105024384453752, '2021': 0.12594498309431898, '2022': 0.1473614689532848}</t>
  </si>
  <si>
    <t>C32</t>
  </si>
  <si>
    <t>{'2013': 66617821949.0, '2014': 71804075684.0, '2015': 101287113188.0, '2016': 93326589044.0, '2017': 91653298035.0, '2018': 92446286949.0, '2019': 75851464005.0, '2020': 83113601731.0, '2021': 75290305218.0, '2022': 20510026476.0}</t>
  </si>
  <si>
    <t>{'2018': 0.06081737744432805, '2019': 0.008983867558281847, '2020': -0.03998002794581935, '2021': -0.04133053595611591, '2022': -0.17005480764411787}</t>
  </si>
  <si>
    <t>PSE</t>
  </si>
  <si>
    <t>{'2013': 31408808980.0, '2014': 29566840172.0, '2015': 27283991513.0, '2016': 23352907504.0, '2017': 12895405730.0, '2018': 12898242804.0, '2019': 10889536363.0, '2020': 11259560352.0, '2021': 55965105552.0, '2022': 21314072658.0}</t>
  </si>
  <si>
    <t>{'2018': -0.14866974836816968, '2019': -0.1762053217557481, '2020': -0.18351369401777234, '2021': 0.4574219715889723, '2022': 0.08102050868247752}</t>
  </si>
  <si>
    <t>TIX</t>
  </si>
  <si>
    <t>{'2013': 63384671556.0, '2014': 62390644990.0, '2015': 90460176472.0, '2016': 67705202951.0, '2017': 111330885653.0, '2018': 105977894250.0, '2019': 87303327329.0, '2020': 90612558773.0, '2021': 124076729430.0, '2022': 103394414910.0}</t>
  </si>
  <si>
    <t>{'2018': 0.10775685547445223, '2019': 0.056895831986123545, '2020': 0.00032927768829342556, '2021': 0.12177120177215857, '2022': -0.015282975961102329}</t>
  </si>
  <si>
    <t>TKU</t>
  </si>
  <si>
    <t>{'2013': 64450542828.0, '2014': 43558484375.0, '2015': 4563599296.0, '2016': 91810999034.0, '2017': 77417436589.0, '2018': 61918597128.0, '2019': 42244049444.0, '2020': 66232426919.0, '2021': 97228793439.0, '2022': 67264592035.0}</t>
  </si>
  <si>
    <t>{'2018': -0.008984869258242349, '2019': -0.004706696350246528, '2020': 0.22186648302592737, '2021': 0.01595235388484674, '2022': -0.02942501216652436}</t>
  </si>
  <si>
    <t>MSB</t>
  </si>
  <si>
    <t>{'2013': 329872000000.0, '2014': 142756000000.0, '2015': 116274000000.0, '2016': 140004000000.0, '2017': 122032000000.0, '2018': 868289000000.0, '2019': 1043560000000.0, '2020': 2011144000000.0, '2021': 4034740000000.0, '2022': 4616213000000.0}</t>
  </si>
  <si>
    <t>{'2018': 0.6327335246516197, '2019': 0.6483612899510924, '2020': 0.8273967004037711, '2021': 0.9306353671623303, '2022': 0.5562266971873563}</t>
  </si>
  <si>
    <t>CPC</t>
  </si>
  <si>
    <t>{'2013': 13887267109.0, '2014': 11143113388.0, '2015': 11381979288.0, '2016': 11779727533.0, '2017': 12462296804.0, '2018': 13293322262.0, '2019': 10921809197.0, '2020': 10329953713.0, '2021': 10401437124.0, '2022': 9560043460.0}</t>
  </si>
  <si>
    <t>{'2018': -0.009792282216654638, '2019': -0.003684691515270307, '2020': -0.017580895404373822, '2021': -0.02344545293197297, '2022': -0.05055413766558386}</t>
  </si>
  <si>
    <t>API</t>
  </si>
  <si>
    <t>{'2013': 45947469619.0, '2014': 1029649929.0, '2015': 9860521363.0, '2016': -3684992127.0, '2017': 60690478166.0, '2018': 34783845979.0, '2019': 24178014148.0, '2020': 51412912094.0, '2021': 201471479158.0, '2022': 121131341949.0}</t>
  </si>
  <si>
    <t>{'2018': -0.0980614635163972, '2019': 0.22544289242530424, '2020': 0.3302320189239738, '2021': 1.2256909710721102, '2022': 0.1622413549848355}</t>
  </si>
  <si>
    <t>PGI</t>
  </si>
  <si>
    <t>{'2013': 65883962691.0, '2014': 88199214051.0, '2015': 96891431208.0, '2016': 101971022860.0, '2017': 127360130289.0, '2018': 141601469762.0, '2019': 162607072251.0, '2020': 175461407487.0, '2021': 343780420759.0, '2022': 203726232244.0}</t>
  </si>
  <si>
    <t>{'2018': 0.15764438656273624, '2019': 0.13382148276796638, '2020': 0.12462896102767503, '2021': 0.3410564482841303, '2022': 0.0803168474801092}</t>
  </si>
  <si>
    <t>IDI</t>
  </si>
  <si>
    <t>{'2013': 41098719573.0, '2014': 90419311265.0, '2015': 100162760708.0, '2016': 94476504654.0, '2017': 337620151473.0, '2018': 633107334578.0, '2019': 312940053632.0, '2020': 95883351351.0, '2021': 136630948106.0, '2022': 547355662089.0}</t>
  </si>
  <si>
    <t>{'2018': 0.8918781695286583, '2019': 0.17719637841215413, '2020': -0.0028948046118679226, '2021': 0.02859814110328966, '2022': 0.13833136976166724}</t>
  </si>
  <si>
    <t>DPR</t>
  </si>
  <si>
    <t>{'2013': 368941892534.0, '2014': 213553865668.0, '2015': 144552995659.0, '2016': 153450181814.0, '2017': 213144183051.0, '2018': 235348240513.0, '2019': 182899132704.0, '2020': 177938939445.0, '2021': 431075194193.0, '2022': 247964656092.0}</t>
  </si>
  <si>
    <t>{'2018': -0.1221547045224635, '2019': -0.0319303682019746, '2020': 0.035922243341765976, '2021': 0.28835748250796644, '2022': 0.028071842401528126}</t>
  </si>
  <si>
    <t>TDP</t>
  </si>
  <si>
    <t>{'2016': 9265467389.0, '2017': 17489116304.0, '2018': 36087754538.0, '2019': 61890469630.0, '2020': 72708178252.0, '2021': 86818655530.0, '2022': 93744633417.0}</t>
  </si>
  <si>
    <t>{'2021': 0.3927917382696546, '2022': 0.27729866394393554}</t>
  </si>
  <si>
    <t>HTI</t>
  </si>
  <si>
    <t>{'2013': 37623513424.0, '2014': 36592370680.0, '2015': 57770150288.0, '2016': 62816254694.0, '2017': 78151844246.0, '2018': 68403659593.0, '2019': 69893621459.0, '2020': 60607937822.0, '2021': 36185815800.0, '2022': 55282182097.0}</t>
  </si>
  <si>
    <t>{'2018': 0.11276673407821762, '2019': 0.10963942177916194, '2020': 0.008419846808561823, '2021': -0.07835401456425552, '2022': -0.07300936011011681}</t>
  </si>
  <si>
    <t>KDH</t>
  </si>
  <si>
    <t>{'2013': -124545666000.0, '2014': 102109114000.0, '2015': 253357528000.0, '2016': 371774722000.0, '2017': 502251041000.0, '2018': 808078193000.0, '2019': 915232845000.0, '2020': 1152765513000.0, '2021': 1202474135000.0, '2022': 1102953667000.0}</t>
  </si>
  <si>
    <t>{'2018': 0.8440441752369388, '2019': 0.3990653044356503, '2020': 0.3155048844944049, '2021': 0.22151379974322483, '2022': 0.13113482350902894}</t>
  </si>
  <si>
    <t>NHA</t>
  </si>
  <si>
    <t>{'2013': 402077372.0, '2014': 5504169589.0, '2015': 13252639647.0, '2016': 16349190603.0, '2017': 23255225802.0, '2018': 27376531388.0, '2019': 68315919548.0, '2020': 36020732746.0, '2021': 2384611810.0, '2022': 1872404160.0}</t>
  </si>
  <si>
    <t>{'2018': 0.4590357014144106, '2019': 0.7326031393351532, '2020': 0.1532693952383109, '2021': -0.08151280887607804, '2022': -0.13589075993684363}</t>
  </si>
  <si>
    <t>TNC</t>
  </si>
  <si>
    <t>{'2013': 34209983341.0, '2014': 17501358112.0, '2015': 12892482573.0, '2016': 22544154142.0, '2017': 26753456062.0, '2018': 27193512073.0, '2019': 38062804106.0, '2020': 54898084826.0, '2021': 39269882101.0, '2022': 51793228184.0}</t>
  </si>
  <si>
    <t>{'2018': -0.0616012547641122, '2019': 0.1923698659212714, '2020': 0.3295942396266508, '2021': 0.09870480639129561, '2022': 0.1344939101414537}</t>
  </si>
  <si>
    <t>GSP</t>
  </si>
  <si>
    <t>{'2013': 46347992100.0, '2014': 31739319385.0, '2015': 54236999493.0, '2016': 46438449538.0, '2017': 52573047659.0, '2018': 64216300678.0, '2019': 52407083721.0, '2020': 60001833163.0, '2021': 56045742052.0, '2022': 81200439796.0}</t>
  </si>
  <si>
    <t>{'2018': 0.07723970067134203, '2019': 0.08293508391952034, '2020': 0.021361372095297464, '2021': 0.03485490865177389, '2022': 0.1003610642364922}</t>
  </si>
  <si>
    <t>PMS</t>
  </si>
  <si>
    <t>{'2013': 6479293486.0, '2014': 9383486472.0, '2015': 32879564058.0, '2016': 33474553574.0, '2017': 23727670438.0, '2018': 13573066800.0, '2019': 17187204582.0, '2020': 21183389242.0, '2021': 24222249529.0, '2022': 24057472161.0}</t>
  </si>
  <si>
    <t>{'2018': 0.06695740466963056, '2019': 0.06903602810651369, '2020': -0.09678893978669628, '2021': -0.08477006783953701, '2022': 0.0033015306994583172}</t>
  </si>
  <si>
    <t>DAE</t>
  </si>
  <si>
    <t>{'2013': 5114379246.0, '2014': 4567931197.0, '2015': 4513566234.0, '2016': 4737397963.0, '2017': 4665368806.0, '2018': 4612368507.0, '2019': 4591361359.0, '2020': 4841290247.0, '2021': 4955852956.0, '2022': 2868078249.0}</t>
  </si>
  <si>
    <t>{'2018': -0.021272864270725333, '2019': 0.001014440602542851, '2020': 0.014174875512099975, '2021': 0.00931665722225153, '2022': -0.07594321762166135}</t>
  </si>
  <si>
    <t>LCG</t>
  </si>
  <si>
    <t>{'2013': -306072112181.0, '2014': 4694825233.0, '2015': 15070168011.0, '2016': 68898072554.0, '2017': 78061218372.0, '2018': 164576999715.0, '2019': 191125782226.0, '2020': 311176707871.0, '2021': 181759176154.0, '2022': 192034722385.0}</t>
  </si>
  <si>
    <t>{'2018': -3.3775130808558234, '2019': 0.5627233157892415, '2020': 0.571929882824847, '2021': 0.13867747061359748, '2022': 0.12298858124323436}</t>
  </si>
  <si>
    <t>SAV</t>
  </si>
  <si>
    <t>{'2013': 4162025667.0, '2014': -23915383376.0, '2015': -25352576488.0, '2016': 2800017091.0, '2017': 16291021890.0, '2018': 18131610209.0, '2019': 25370029798.0, '2020': 47773874047.0, '2021': 43073297919.0, '2022': 54654212308.0}</t>
  </si>
  <si>
    <t>{'2018': -0.5369840787753108, '2019': -4.0916680779669194, '2020': 1.9636479393417352, '2021': 0.36490476254366966, '2022': 0.2546683001050675}</t>
  </si>
  <si>
    <t>SVT</t>
  </si>
  <si>
    <t>{'2013': 747402479.0, '2014': 4483082517.0, '2015': 8758831417.0, '2016': 849440531.0, '2017': 3640061135.0, '2018': 4187429679.0, '2019': 10425247571.0, '2020': 31697374336.0, '2021': 34088996345.0, '2022': 24842350216.0}</t>
  </si>
  <si>
    <t>{'2018': 0.18616056423594385, '2019': 0.2710984533338108, '2020': 0.82332057038974, '2021': 0.654327719165352, '2022': 0.2522907407829468}</t>
  </si>
  <si>
    <t>VLA</t>
  </si>
  <si>
    <t>{'2013': 2057032874.0, '2014': 1984796446.0, '2015': 1797556434.0, '2016': 1623494751.0, '2017': 1829295515.0, '2018': 1098226131.0, '2019': 1138956122.0, '2020': 17429093.0, '2021': 5667821303.0, '2022': 3639206804.0}</t>
  </si>
  <si>
    <t>{'2018': -0.10318430698431819, '2019': -0.10150040108441002, '2020': -0.23774563706852353, '2021': 0.7086108227422914, '2022': 0.18559903009617978}</t>
  </si>
  <si>
    <t>VHL</t>
  </si>
  <si>
    <t>{'2013': 50727034544.0, '2014': 83456728807.0, '2015': 100565715207.0, '2016': 109353659405.0, '2017': 155711381391.0, '2018': 145317837671.0, '2019': 127455133461.0, '2020': 83943976320.0, '2021': 44014583893.0, '2022': 169827578.0}</t>
  </si>
  <si>
    <t>{'2018': 0.1892518113504519, '2019': 0.07402087933929359, '2020': -0.026036406400060202, '2021': -0.10508357711696736, '2022': -0.27952832222843943}</t>
  </si>
  <si>
    <t>PPP</t>
  </si>
  <si>
    <t>{'2013': -5071689225.0, '2014': 5944265366.0, '2015': 4812343330.0, '2016': 8082195882.0, '2017': 6343749365.0, '2018': 6616933801.0, '2019': 12114888089.0, '2020': 9759125778.0, '2021': 16852763893.0, '2022': 20541412864.0}</t>
  </si>
  <si>
    <t>{'2018': 0.5812093706511899, '2019': 0.19404786557180587, '2020': 0.1302809601330834, '2021': 0.20436167241581868, '2022': 0.2746829355639376}</t>
  </si>
  <si>
    <t>NKG</t>
  </si>
  <si>
    <t>{'2013': 51849445933.0, '2014': 76649287647.0, '2015': 126060765192.0, '2016': 517770015364.0, '2017': 707515732209.0, '2018': 57334523967.0, '2019': 47333714465.0, '2020': 295269532668.0, '2021': 2225261058221.0, '2022': -124684837727.0}</t>
  </si>
  <si>
    <t>{'2018': 0.0037065213727903884, '2019': -0.019736736469213683, '2020': 0.11621363542978687, '2021': 1.0506192060592205, '2022': -0.24970652438771984}</t>
  </si>
  <si>
    <t>VGS</t>
  </si>
  <si>
    <t>{'2013': 12592014063.0, '2014': 21374378489.0, '2015': 45904176321.0, '2016': 81509464990.0, '2017': 71332327366.0, '2018': 44322643504.0, '2019': 75179940135.0, '2020': 102940637009.0, '2021': 128943463276.0, '2022': 100109867246.0}</t>
  </si>
  <si>
    <t>{'2018': 0.13635128479391584, '2019': 0.203467528141611, '2020': 0.1792198590470461, '2021': 0.12639459781863024, '2022': 0.06807723123731854}</t>
  </si>
  <si>
    <t>SMC</t>
  </si>
  <si>
    <t>{'2013': 26059471723.0, '2014': 19899403172.0, '2015': -196054039599.0, '2016': 362306917961.0, '2017': 270152907429.0, '2018': 171674773851.0, '2019': 91824455144.0, '2020': 306074344124.0, '2021': 874000095702.0, '2022': -578988447666.0}</t>
  </si>
  <si>
    <t>{'2018': 0.301878047867171, '2019': 0.11453399189633591, '2020': 0.7174236119404411, '2021': 0.4256896508663597, '2022': -0.4954940693941403}</t>
  </si>
  <si>
    <t>PJT</t>
  </si>
  <si>
    <t>{'2013': 11242604976.0, '2014': 15307818209.0, '2015': 18612421656.0, '2016': 31852573777.0, '2017': 33756085255.0, '2018': 36357576970.0, '2019': 33543078116.0, '2020': 26892267431.0, '2021': 22073747255.0, '2022': 22956313142.0}</t>
  </si>
  <si>
    <t>{'2018': 0.22672773335996613, '2019': 0.1341948107098451, '2020': 0.05372276488724047, '2021': -0.060213862628237524, '2022': -0.0707612184768218}</t>
  </si>
  <si>
    <t>TOT</t>
  </si>
  <si>
    <t>{'2014': 5606494256.0, '2015': 4624600895.0, '2016': -599467429.0, '2017': 2251008101.0, '2018': 6307686032.0, '2019': 3785793004.0, '2020': 8578317401.0, '2021': 4723284333.0, '2022': 13025500758.0}</t>
  </si>
  <si>
    <t>{'2019': -0.10009175574315313, '2020': 0.241527681177621, '2021': 0.2619034331543351, '2022': 0.42012225377505985}</t>
  </si>
  <si>
    <t>NBB</t>
  </si>
  <si>
    <t>{'2013': 25256795734.0, '2014': 35514490130.0, '2015': 36937656781.0, '2016': 45984236561.0, '2017': 72866200882.0, '2018': 152905998263.0, '2019': 347212290681.0, '2020': 327341399480.0, '2021': 314411664779.0, '2022': 6003517612.0}</t>
  </si>
  <si>
    <t>{'2018': 0.5894420388400129, '2019': 0.9055491823625599, '2020': 0.4427518166485318, '2021': 0.2836569332617776, '2022': -0.05504290457239075}</t>
  </si>
  <si>
    <t>VSH</t>
  </si>
  <si>
    <t>{'2013': 197395620250.0, '2014': 359272475855.0, '2015': 251621662679.0, '2016': 258122047181.0, '2017': 283951534858.0, '2018': 306207174880.0, '2019': 159018201851.0, '2020': 188297152202.0, '2021': 387272801213.0, '2022': 1264844900711.0}</t>
  </si>
  <si>
    <t>{'2018': 0.08057946431194074, '2019': -0.13723802035521668, '2020': -0.05030063802125536, '2021': 0.10802205932821457, '2022': 0.7404383371384979}</t>
  </si>
  <si>
    <t>VCG</t>
  </si>
  <si>
    <t>{'2013': 496015591939.0, '2014': 311127587606.0, '2015': 390574348294.0, '2016': 499586632359.0, '2017': 1341382409251.0, '2018': 491258248864.0, '2019': 683579961241.0, '2020': 1604670152096.0, '2021': 394288913855.0, '2022': 782276450772.0}</t>
  </si>
  <si>
    <t>{'2018': -0.0015655918984308543, '2019': 0.12276238034732814, '2020': 0.35641802544928974, '2021': -0.022789359042671598, '2022': -0.12382806387493409}</t>
  </si>
  <si>
    <t>TCO</t>
  </si>
  <si>
    <t>{'2013': 24212927356.0, '2014': 22249287805.0, '2015': 27112105952.0, '2016': 27644048958.0, '2017': 17632635645.0, '2018': 14696700291.0, '2019': 16214815783.0, '2020': 17738895052.0, '2021': 47443198945.0, '2022': 44383284735.0}</t>
  </si>
  <si>
    <t>{'2018': -0.0800685447099999, '2019': -0.05519261205313473, '2020': -0.09073749348744539, '2021': 0.21079274125673844, '2022': 0.23521966210686657}</t>
  </si>
  <si>
    <t>OGC</t>
  </si>
  <si>
    <t>{'2013': 55381153379.0, '2014': -2211250268717.0, '2015': 621262070699.0, '2016': -727935542545.0, '2017': -472517350873.0, '2018': 26013560548.0, '2019': 74624965938.0, '2020': 111310408273.0, '2021': -75970035710.0, '2022': 40438624275.0}</t>
  </si>
  <si>
    <t>{'2018': 0.010737458591808004, '2019': -0.8268891874046423, '2020': 1.0656132390130924, '2021': -0.6595476943961393, '2022': -1.524212084437416}</t>
  </si>
  <si>
    <t>KPF</t>
  </si>
  <si>
    <t>{'2013': 8466210.0, '2014': 1618087903.0, '2015': 16338105703.0, '2016': 9194635339.0, '2017': 16357991370.0, '2018': 21295207078.0, '2019': 29240114191.0, '2020': 24296122332.0, '2021': 75574791081.0, '2022': 71546200021.0}</t>
  </si>
  <si>
    <t>{'2018': 0.4891559784126499, '2019': 0.4262393465222144, '2020': 0.08610144339242656, '2021': 0.6612618469943371, '2022': 0.3309355367007271}</t>
  </si>
  <si>
    <t>ECI</t>
  </si>
  <si>
    <t>{'2013': 6157240902.0, '2014': 2527103402.0, '2015': 2920717818.0, '2016': 2795116941.0, '2017': 2883317395.0, '2018': 3380912275.0, '2019': 4224108357.0, '2020': 4664843115.0, '2021': 4830424766.0, '2022': 2659063390.0}</t>
  </si>
  <si>
    <t>{'2018': -0.16063466288471526, '2019': 0.11697699887180688, '2020': 0.10763433098583598, '2021': 0.11339837435214943, '2022': -0.011221898892142625}</t>
  </si>
  <si>
    <t>GMC</t>
  </si>
  <si>
    <t>{'2013': 57031517457.0, '2014': 60496563413.0, '2015': 68971708027.0, '2016': 60986028647.0, '2017': 59498790946.0, '2018': 120936297241.0, '2019': 104464746837.0, '2020': 46345798489.0, '2021': 43591418304.0, '2022': -84701877511.0}</t>
  </si>
  <si>
    <t>{'2018': 0.20816932841791544, '2019': 0.11854796824631136, '2020': -0.05453898176521838, '2021': -0.04434779754191377, '2022': -0.38470227998538553}</t>
  </si>
  <si>
    <t>S55</t>
  </si>
  <si>
    <t>{'2013': 21778997689.0, '2014': 24625356209.0, '2015': 49730562442.0, '2016': 41351424121.0, '2017': 48605097567.0, '2018': 55228547353.0, '2019': 32099339875.0, '2020': 42736475655.0, '2021': 41776554960.0, '2022': 93617677873.0}</t>
  </si>
  <si>
    <t>{'2018': 0.1797479240230658, '2019': 0.03404368243293801, '2020': -0.03080892306424322, '2021': 0.0019322294782557867, '2022': 0.2041886773153175}</t>
  </si>
  <si>
    <t>TTC</t>
  </si>
  <si>
    <t>{'2013': 14327662655.0, '2014': 13494535068.0, '2015': 21730957044.0, '2016': 21238501116.0, '2017': 19652317942.0, '2018': 15067511965.0, '2019': 15068264814.0, '2020': 15046636008.0, '2021': 12691345927.0, '2022': 11506605654.0}</t>
  </si>
  <si>
    <t>{'2018': 0.008180194641066237, '2019': 0.017258869960629447, '2020': -0.07206228310675047, '2021': -0.09930096739473719, '2022': -0.10507061158459353}</t>
  </si>
  <si>
    <t>CTS</t>
  </si>
  <si>
    <t>{'2013': 65236976307.0, '2014': 66449571245.0, '2015': 76871218030.0, '2016': 83180653297.0, '2017': 109854487143.0, '2018': 150649976732.0, '2019': 114805156081.0, '2020': 128187390694.0, '2021': 386503773570.0, '2022': 71067936264.0}</t>
  </si>
  <si>
    <t>{'2018': 0.2126855309050726, '2019': 0.0992915777732204, '2020': 0.09585331313430893, '2021': 0.5170183542225361, '2022': -0.043580355845408245}</t>
  </si>
  <si>
    <t>KST</t>
  </si>
  <si>
    <t>{'2013': 2886935037.0, '2014': 3791278109.0, '2015': 4249476675.0, '2016': 6149504820.0, '2017': 8022968838.0, '2018': 6069798364.0, '2019': 9780228380.0, '2020': 8418101478.0, '2021': 3935287050.0, '2022': 10082684182.0}</t>
  </si>
  <si>
    <t>{'2018': 0.12680647796031033, '2019': 0.21175068397309924, '2020': 0.12163362486016523, '2021': -0.057601017198224996, '2022': 0.056856774271088026}</t>
  </si>
  <si>
    <t>BIC</t>
  </si>
  <si>
    <t>{'2013': 96401817089.0, '2014': 107323137370.0, '2015': 124295428890.0, '2016': 134451125253.0, '2017': 143229804844.0, '2018': 144027164544.0, '2019': 211316851986.0, '2020': 297652904911.0, '2021': 400113456472.0, '2022': 318235150428.0}</t>
  </si>
  <si>
    <t>{'2018': 0.07862843681821723, '2019': 0.1591756786300175, '2020': 0.22890903457160258, '2021': 0.28545036371068394, '2022': 0.14628393169967358}</t>
  </si>
  <si>
    <t>TNA</t>
  </si>
  <si>
    <t>{'2013': 34742938691.0, '2014': 38571935258.0, '2015': 54996303384.0, '2016': 111823029580.0, '2017': 99857957736.0, '2018': 60778064472.0, '2019': 135672372612.0, '2020': 49154357563.0, '2021': 23733183595.0, '2022': 15608097000.0}</t>
  </si>
  <si>
    <t>{'2018': 0.07657566405354682, '2019': 0.26528196091588896, '2020': -0.012614113711033619, '2021': -0.19263631072642345, '2022': -0.22819823439502965}</t>
  </si>
  <si>
    <t>BSI</t>
  </si>
  <si>
    <t>{'2013': 15125718619.0, '2014': 75380443738.0, '2015': 101490562974.0, '2016': 115041790489.0, '2017': 174972605593.0, '2018': 195476312651.0, '2019': 113442445762.0, '2020': 127384612997.0, '2021': 356889768929.0, '2022': 112370678169.0}</t>
  </si>
  <si>
    <t>{'2018': 0.37416272368012604, '2019': 0.05746407308343371, '2020': 0.03696912222871157, '2021': 0.33297819393171296, '2022': -0.06466034115236804}</t>
  </si>
  <si>
    <t>DXG</t>
  </si>
  <si>
    <t>{'2013': 82763993612.0, '2014': 167834489625.0, '2015': 336628536350.0, '2016': 537203531050.0, '2017': 750890745509.0, '2018': 1178426985263.0, '2019': 1216514755922.0, '2020': -495745392224.0, '2021': 1157260328331.0, '2022': 214869190226.0}</t>
  </si>
  <si>
    <t>{'2018': 0.5842534790719398, '2019': 0.3529740196218277, '2020': -0.2070754704459687, '2021': 0.19454040127885702, '2022': -0.14078608956801167}</t>
  </si>
  <si>
    <t>S99</t>
  </si>
  <si>
    <t>{'2013': 2386416183.0, '2014': 21411420284.0, '2015': 28255610737.0, '2016': 15236284008.0, '2017': -14583068999.0, '2018': 46103122827.0, '2019': 22428750457.0, '2020': 175137159733.0, '2021': 105249436748.0, '2022': 48772362447.0}</t>
  </si>
  <si>
    <t>{'2018': 0.8294341703394255, '2019': 0.010550659918434756, '2020': 1.5073942455069844, '2021': 0.3684197958526523, '2022': 0.18949662913602802}</t>
  </si>
  <si>
    <t>CAN</t>
  </si>
  <si>
    <t>{'2013': 12737079811.0, '2014': 17655654032.0, '2015': 13722364125.0, '2016': 40487188.0, '2017': 5110168890.0, '2018': -2421459105.0, '2019': 14612478902.0, '2020': 18116410835.0, '2021': 29418465276.0, '2022': 16017212948.0}</t>
  </si>
  <si>
    <t>{'2018': -0.3076891688665985, '2019': -0.08922379380435802, '2020': 0.14145123139166701, '2021': 0.8285268838184304, '2022': 0.16822495461409387}</t>
  </si>
  <si>
    <t>HTL</t>
  </si>
  <si>
    <t>{'2013': 21103362167.0, '2014': 62459350876.0, '2015': 135337889759.0, '2016': 53197630130.0, '2017': 26703895134.0, '2018': 5651946940.0, '2019': 20624873857.0, '2020': 23123046244.0, '2021': 27021648095.0, '2022': 37001777458.0}</t>
  </si>
  <si>
    <t>{'2018': -0.05171119538876598, '2019': -0.14764203908239457, '2020': -0.46462650071539197, '2021': -0.20244161001186523, '2022': 0.09985785556671609}</t>
  </si>
  <si>
    <t>TCT</t>
  </si>
  <si>
    <t>{'2013': 47568715679.0, '2014': 55571225151.0, '2015': 57725912435.0, '2016': 69152640880.0, '2017': 74861770734.0, '2018': 69436576282.0, '2019': 67148204176.0, '2020': 662491894.0, '2021': 1645089996.0, '2022': 29603262118.0}</t>
  </si>
  <si>
    <t>{'2018': 0.071726061415221, '2019': 0.035430896529007806, '2020': -0.16866445847745049, '2021': -0.24001687656879908, '2022': -0.2117316187689246}</t>
  </si>
  <si>
    <t>HAD</t>
  </si>
  <si>
    <t>{'2013': 29356371090.0, '2014': 23073033405.0, '2015': 21330809291.0, '2016': 17110753812.0, '2017': 13196499975.0, '2018': 10330659041.0, '2019': 9917943931.0, '2020': 8277703016.0, '2021': 3150804383.0, '2022': 10531116251.0}</t>
  </si>
  <si>
    <t>{'2018': -0.18282093811549774, '2019': -0.1546897684901089, '2020': -0.18157896300158158, '2021': -0.23727868044000233, '2022': -0.0593975769600092}</t>
  </si>
  <si>
    <t>DIG</t>
  </si>
  <si>
    <t>{'2013': 54444428509.0, '2014': 43920063512.0, '2015': 10460820959.0, '2016': 58445977758.0, '2017': 196234898683.0, '2018': 323991905953.0, '2019': 390989644585.0, '2020': 711237905763.0, '2021': 986154280785.0, '2022': 144128258788.0}</t>
  </si>
  <si>
    <t>{'2018': 0.7415210119897564, '2019': 0.5482466957213176, '2020': 0.7149887386900645, '2021': 0.5519115470181736, '2022': -0.019974878247552577}</t>
  </si>
  <si>
    <t>PLC</t>
  </si>
  <si>
    <t>{'2013': 189163444795.0, '2014': 266849496869.0, '2015': 328610019493.0, '2016': 204823503334.0, '2017': 171400866114.0, '2018': 152990212825.0, '2019': 145164161952.0, '2020': 147841758210.0, '2021': 174474422455.0, '2022': 116957451259.0}</t>
  </si>
  <si>
    <t>{'2018': -0.031161058837209505, '2019': -0.1081960854835082, '2020': -0.18022959760078106, '2021': -0.03691112151682112, '2022': -0.06875284720847807}</t>
  </si>
  <si>
    <t>BHN</t>
  </si>
  <si>
    <t>{'2013': 754606221430.0, '2014': 831764296996.0, '2015': 887170161500.0, '2016': 790689787529.0, '2017': 657058831664.0, '2018': 498994156318.0, '2019': 540139441596.0, '2020': 656348187814.0, '2021': 317103572863.0, '2022': 488992759139.0}</t>
  </si>
  <si>
    <t>{'2018': -0.06518571969923989, '2019': -0.07955551915333829, '2020': -0.06841090409547713, '2021': -0.15066862865813455, '2022': -0.06295448402393526}</t>
  </si>
  <si>
    <t>QTC</t>
  </si>
  <si>
    <t>{'2013': 9578776405.0, '2014': 7648148159.0, '2015': 8223264939.0, '2016': 8567699579.0, '2017': 7248986568.0, '2018': 8145255249.0, '2019': 5959118865.0, '2020': 4414504443.0, '2021': 4280798680.0, '2022': 2207265217.0}</t>
  </si>
  <si>
    <t>{'2018': -0.034737816551905595, '2019': -0.04240238652896819, '2020': -0.09985130097412236, '2021': -0.12485307685941707, '2022': -0.16778520947613898}</t>
  </si>
  <si>
    <t>CLW</t>
  </si>
  <si>
    <t>{'2013': 34881082478.0, '2014': 30585526913.0, '2015': 27606912592.0, '2016': 14181563096.0, '2017': 14273212901.0, '2018': 13553466600.0, '2019': 25551071942.0, '2020': 27955441891.0, '2021': 27730376763.0, '2022': 30122538065.0}</t>
  </si>
  <si>
    <t>{'2018': -0.17549505944294472, '2019': -0.050243719557469084, '2020': 0.003662321282530576, '2021': 0.1418504760249222, '2022': 0.14532189941979504}</t>
  </si>
  <si>
    <t>CMG</t>
  </si>
  <si>
    <t>{'2013': 27118999955.0, '2014': 69842930013.0, '2015': 129260459927.0, '2016': 115311582182.0, '2017': 172845289607.0, '2018': 137740558086.0, '2019': 136751105451.0, '2020': 170599724914.0, '2021': 236396088069.0, '2022': 301226857578.0}</t>
  </si>
  <si>
    <t>{'2018': 0.21505835551931415, '2019': 0.10705294027903002, '2020': 0.05974667950643436, '2021': 0.16513439233714342, '2022': 0.1502711508455893}</t>
  </si>
  <si>
    <t>GDW</t>
  </si>
  <si>
    <t>{'2013': 20782167612.0, '2014': 21527948053.0, '2015': 13226270453.0, '2016': 13092929929.0, '2017': 15814877654.0, '2018': 15162512892.0, '2019': 17112044273.0, '2020': 18654901467.0, '2021': 18727296149.0, '2022': 21194668963.0}</t>
  </si>
  <si>
    <t>{'2018': -0.06654874034203077, '2019': -0.05602194236828226, '2020': 0.07295700289805938, '2021': 0.07057313566858334, '2022': 0.06294241908964658}</t>
  </si>
  <si>
    <t>TET</t>
  </si>
  <si>
    <t>{'2013': 2718364506.0, '2014': 17344198385.0, '2015': 13686883298.0, '2016': 3620200566.0, '2017': 20518371964.0, '2018': 18705231134.0, '2019': 6672939103.0, '2020': 8466850793.0, '2021': 11339839090.0, '2022': 9756881421.0}</t>
  </si>
  <si>
    <t>{'2018': 0.27616883392750824, '2019': -0.14445043443215783, '2020': -0.08259071243209375, '2021': 0.13313487574742858, '2022': -0.16378936319664905}</t>
  </si>
  <si>
    <t>IMP</t>
  </si>
  <si>
    <t>{'2013': 60624219442.0, '2014': 85778677106.0, '2015': 92909516441.0, '2016': 101159344647.0, '2017': 117360040786.0, '2018': 138683041628.0, '2019': 162386686793.0, '2020': 209696878289.0, '2021': 189094874963.0, '2022': 223540317602.0}</t>
  </si>
  <si>
    <t>{'2018': 0.17049672489993886, '2019': 0.14295456337728701, '2020': 0.19067367022804813, '2021': 0.1205775666382982, '2022': 0.12992839015852897}</t>
  </si>
  <si>
    <t>HEV</t>
  </si>
  <si>
    <t>{'2013': 2287770714.0, '2014': 1765481590.0, '2015': 1800815389.0, '2016': 1822376234.0, '2017': 1738133862.0, '2018': 1225769553.0, '2019': 1972508290.0, '2020': 1969298727.0, '2021': 2024665834.0, '2022': 1581271991.0}</t>
  </si>
  <si>
    <t>{'2018': -0.11280390738720572, '2019': 0.024785968356877193, '2020': 0.01968354508308355, '2021': 0.023176855104797833, '2022': -0.0175649789356815}</t>
  </si>
  <si>
    <t>BST</t>
  </si>
  <si>
    <t>{'2013': 2502885094.0, '2014': 1906950296.0, '2015': 1613177175.0, '2016': 1514289680.0, '2017': 1413151161.0, '2018': 1391025976.0, '2019': 1362823801.0, '2020': 1526816402.0, '2021': 1519108592.0, '2022': 2065139956.0}</t>
  </si>
  <si>
    <t>{'2018': -0.12422377588767261, '2019': -0.06941633601741527, '2020': -0.011839215066913381, '2021': 0.0006685405733612429, '2022': 0.09039172190961575}</t>
  </si>
  <si>
    <t>DBT</t>
  </si>
  <si>
    <t>{'2013': 11032544524.0, '2014': 11367566389.0, '2015': 22203193080.0, '2016': 23661915324.0, '2017': 28736514984.0, '2018': 19664018013.0, '2019': 22243899808.0, '2020': 11304645365.0, '2021': 13624396269.0, '2022': 37990840748.0}</t>
  </si>
  <si>
    <t>{'2018': 0.08898267181714727, '2019': 0.10296320301682282, '2020': -0.09354210480882162, '2021': -0.0950423693871439, '2022': 0.09682943743880103}</t>
  </si>
  <si>
    <t>HLD</t>
  </si>
  <si>
    <t>{'2013': 78618446901.0, '2014': 85815843740.0, '2015': 51267324844.0, '2016': 44571865710.0, '2017': 57797447026.0, '2018': 73404213328.0, '2019': 75864804149.0, '2020': 74262285138.0, '2021': 15221319692.0, '2022': 4878951885.0}</t>
  </si>
  <si>
    <t>{'2018': -0.016393304481373664, '2019': -0.031807021429399396, '2020': 0.07591459555178284, '2021': -0.09005980546059728, '2022': -0.17844708402875847}</t>
  </si>
  <si>
    <t>CTF</t>
  </si>
  <si>
    <t>{'2014': 5629309080.0, '2015': 11999925140.0, '2016': 27035497675.0, '2017': 22708206543.0, '2018': 54313104700.0, '2019': 38559921899.0, '2020': 1002794564.0, '2021': 49115727803.0, '2022': 111714765882.0}</t>
  </si>
  <si>
    <t>{'2019': 0.270619472618191, '2020': -0.0711251353092152, '2021': 0.15374114396649496, '2022': 0.537155646763556}</t>
  </si>
  <si>
    <t>NDX</t>
  </si>
  <si>
    <t>{'2013': 2854896010.0, '2014': 5002292353.0, '2015': 8833638999.0, '2016': 9009081140.0, '2017': 15198740675.0, '2018': 15733057059.0, '2019': 8106689607.0, '2020': 8907259348.0, '2021': 5222807395.0, '2022': 9529687643.0}</t>
  </si>
  <si>
    <t>{'2018': 0.31487986298193527, '2019': 0.05772743383167577, '2020': 0.001294282457451095, '2021': -0.06647853903391351, '2022': -0.10662417155530635}</t>
  </si>
  <si>
    <t>BCG</t>
  </si>
  <si>
    <t>{'2013': 141683533.0, '2014': 18952442147.0, '2015': 39806036446.0, '2016': 19306988048.0, '2017': 13615007563.0, '2018': -15840892715.0, '2019': 114417819613.0, '2020': 211326903012.0, '2021': 608930201135.0, '2022': 349549655182.0}</t>
  </si>
  <si>
    <t>{'2018': -0.17406012494040723, '2019': 1.2587803834313958, '2020': 1.0012603698825597, '2021': 1.7198914702267152, '2022': 0.3602713217662787}</t>
  </si>
  <si>
    <t>PBP</t>
  </si>
  <si>
    <t>{'2013': 9823414246.0, '2014': 10240333268.0, '2015': 8947250575.0, '2016': 9206423335.0, '2017': 7142372651.0, '2018': 9656337602.0, '2019': 5343343603.0, '2020': 5568236703.0, '2021': 5800458987.0, '2022': 6752091082.0}</t>
  </si>
  <si>
    <t>{'2018': -0.003683364252574597, '2019': -0.10835793781324829, '2020': -0.08385538763866385, '2021': -0.09226076724433387, '2022': -0.011646458950858824}</t>
  </si>
  <si>
    <t>ABT</t>
  </si>
  <si>
    <t>{'2013': 73928882002.0, '2014': 77505439966.0, '2015': 72701038562.0, '2016': 47670539891.0, '2017': 28224983257.0, '2018': 66728981488.0, '2019': 48695389251.0, '2020': 13850533114.0, '2021': 33793208794.0, '2022': 64289101233.0}</t>
  </si>
  <si>
    <t>{'2018': -0.023997197974216206, '2019': -0.09838457120797539, '2020': -0.22290090752318642, '2021': -0.06763806704429368, '2022': 0.18852806895915727}</t>
  </si>
  <si>
    <t>NBC</t>
  </si>
  <si>
    <t>{'2013': 76268156642.0, '2014': 110961553362.0, '2015': 51297908288.0, '2016': 38692250636.0, '2017': 87216900214.0, '2018': 86996418378.0, '2019': 34064558387.0, '2020': 46604946853.0, '2021': 44985966680.0, '2022': 47204007335.0}</t>
  </si>
  <si>
    <t>{'2018': 0.02943792351484659, '2019': -0.20496845027117186, '2020': -0.015734040762337007, '2021': 0.021438182568479673, '2022': -0.1334346692454438}</t>
  </si>
  <si>
    <t>TIG</t>
  </si>
  <si>
    <t>{'2013': 7910995197.0, '2014': 29519813087.0, '2015': 87047085521.0, '2016': 43903668643.0, '2017': 54629798968.0, '2018': 59380119552.0, '2019': 116070258099.0, '2020': 72831156039.0, '2021': 194889587053.0, '2022': 227222215418.0}</t>
  </si>
  <si>
    <t>{'2018': 0.23079148985145534, '2019': 0.3153245840733805, '2020': -0.039375932281393855, '2021': 0.4353500218952745, '2022': 0.34670971791333594}</t>
  </si>
  <si>
    <t>CMV</t>
  </si>
  <si>
    <t>{'2013': 22897029364.0, '2014': 24154375675.0, '2015': 30176694523.0, '2016': 25340432900.0, '2017': 22383626339.0, '2018': 20554164539.0, '2019': 16736932928.0, '2020': 17255999208.0, '2021': 27595776119.0, '2022': 23417696822.0}</t>
  </si>
  <si>
    <t>{'2018': -0.018750094816138943, '2019': -0.06049657824839867, '2020': -0.11216674770955642, '2021': 0.022052583632637558, '2022': 0.009892902676136163}</t>
  </si>
  <si>
    <t>CCI</t>
  </si>
  <si>
    <t>{'2013': 15789869337.0, '2014': 15070379838.0, '2015': 22878992887.0, '2016': 26505758057.0, '2017': 28728774624.0, '2018': 29252584939.0, '2019': 29608090969.0, '2020': 30143039878.0, '2021': 32563469753.0, '2022': 24913956670.0}</t>
  </si>
  <si>
    <t>{'2018': 0.123540876084636, '2019': 0.11873675151938626, '2020': 0.053032227329850676, '2021': 0.04199795657797337, '2022': -0.02538203921025374}</t>
  </si>
  <si>
    <t>THS</t>
  </si>
  <si>
    <t>{'2013': 2429100725.0, '2014': 2558756491.0, '2015': 3160409210.0, '2016': 5016693281.0, '2017': 2719438451.0, '2018': 7017541516.0, '2019': 3125541988.0, '2020': 3185949719.0, '2021': 3777096487.0, '2022': 3419656107.0}</t>
  </si>
  <si>
    <t>{'2018': 0.28886462964220544, '2019': 0.02768475336576048, '2020': 0.0012139241869811843, '2021': -0.058845814720561725, '2022': 0.0353189200084282}</t>
  </si>
  <si>
    <t>HCC</t>
  </si>
  <si>
    <t>{'2013': 1473237531.0, '2014': 9608271918.0, '2015': 16037200735.0, '2016': 22690000331.0, '2017': 21006549629.0, '2018': 20093417594.0, '2019': 12730029527.0, '2020': 94422461.0, '2021': 2293973729.0, '2022': 10312557962.0}</t>
  </si>
  <si>
    <t>{'2018': 0.26294021973705395, '2019': 0.03490515171362307, '2020': -0.17224784944001442, '2021': -0.26621655197451316, '2022': -0.19022229394592152}</t>
  </si>
  <si>
    <t>VNR</t>
  </si>
  <si>
    <t>{'2013': 298333665723.0, '2014': 334550057638.0, '2015': 241075930434.0, '2016': 239984779182.0, '2017': 259233128769.0, '2018': 302048951422.0, '2019': 286623356952.0, '2020': 311071789861.0, '2021': 347055678021.0, '2022': 378384578003.0}</t>
  </si>
  <si>
    <t>{'2018': 0.002705612007143491, '2019': -0.03480786524160838, '2020': 0.052669407416962084, '2021': 0.07653595906504147, '2022': 0.07911609954632572}</t>
  </si>
  <si>
    <t>ARM</t>
  </si>
  <si>
    <t>{'2013': 7650834299.0, '2014': 6186504500.0, '2015': 7096402370.0, '2016': 7520946397.0, '2017': 8163456309.0, '2018': 6822023886.0, '2019': 7489856045.0, '2020': 1734660186.0, '2021': 1931497423.0, '2022': 2373036955.0}</t>
  </si>
  <si>
    <t>{'2018': -0.022633872864480355, '2019': 0.03641731820414756, '2020': -0.14454985350853278, '2021': -0.17615136761547842, '2022': -0.22150300160530048}</t>
  </si>
  <si>
    <t>PVI</t>
  </si>
  <si>
    <t>{'2013': 355438039354.0, '2014': 245709325412.0, '2015': 576254236171.0, '2016': 573643205685.0, '2017': 539586814257.0, '2018': 588102736063.0, '2019': 701795902317.0, '2020': 848557372247.0, '2021': 870629590727.0, '2022': 873177673424.0}</t>
  </si>
  <si>
    <t>{'2018': 0.10157228887799861, '2019': 0.18075030416600843, '2020': 0.09139581776458365, '2021': 0.09133304453444772, '2022': 0.09400441069158628}</t>
  </si>
  <si>
    <t>PHC</t>
  </si>
  <si>
    <t>{'2013': 7819868736.0, '2014': 4343915030.0, '2015': 12384080428.0, '2016': 14600446666.0, '2017': 28198275845.0, '2018': 61234671627.0, '2019': 63557670995.0, '2020': 4923947035.0, '2021': 54426414994.0, '2022': 20269365218.0}</t>
  </si>
  <si>
    <t>{'2018': 0.7931330376842147, '2019': 0.49033682175317855, '2020': -0.04145090906717169, '2021': 0.23085508807324168, '2022': -0.037340463477559205}</t>
  </si>
  <si>
    <t>STB</t>
  </si>
  <si>
    <t>{'2013': 2229106000000.0, '2014': 2206432000000.0, '2015': 647919000000.0, '2016': 88609000000.0, '2017': 1181560000000.0, '2018': 1790156000000.0, '2019': 2454864000000.0, '2020': 2681981000000.0, '2021': 3411496000000.0, '2022': 5040695000000.0}</t>
  </si>
  <si>
    <t>{'2018': -0.0690865342089698, '2019': 0.042002638859677185, '2020': 0.3300383507801583, '2021': 0.40537002404488376, '2022': 0.33499270012292476}</t>
  </si>
  <si>
    <t>STG</t>
  </si>
  <si>
    <t>{'2013': 24061424659.0, '2014': 28076986548.0, '2015': 24599453992.0, '2016': 86388224195.0, '2017': 388324231990.0, '2018': 134244408323.0, '2019': 107756222211.0, '2020': 106636362353.0, '2021': 232783835781.0, '2022': 238406244652.0}</t>
  </si>
  <si>
    <t>{'2018': 0.19980582001923355, '2019': 0.12042809068872289, '2020': 0.11066440112063612, '2021': 0.1778049548111109, '2022': -0.15459525747548156}</t>
  </si>
  <si>
    <t>DXP</t>
  </si>
  <si>
    <t>{'2013': 54135116458.0, '2014': 39934932465.0, '2015': 70590524864.0, '2016': 39459092633.0, '2017': 24120024353.0, '2018': 33908074095.0, '2019': 41266309562.0, '2020': 56941292699.0, '2021': 54175980515.0, '2022': 34644925329.0}</t>
  </si>
  <si>
    <t>{'2018': -0.0886219320333604, '2019': 0.0064004622179311445, '2020': -0.06520000812988858, '2021': 0.07520326744861568, '2022': 0.050020516516834465}</t>
  </si>
  <si>
    <t>HHC</t>
  </si>
  <si>
    <t>{'2013': 23760663248.0, '2014': 26514384498.0, '2015': 26448643932.0, '2016': 33601016264.0, '2017': 33701376236.0, '2018': 42075073479.0, '2019': 40850943454.0, '2020': 39065392508.0, '2021': 52282741875.0, '2022': 52786421604.0}</t>
  </si>
  <si>
    <t>{'2018': 0.1271603705365304, '2019': 0.08831166252260221, '2020': 0.07141135951557248, '2021': 0.09869169206513592, '2022': 0.091765822607317}</t>
  </si>
  <si>
    <t>BTP</t>
  </si>
  <si>
    <t>{'2013': 55021182049.0, '2014': 133513258884.0, '2015': 95979151188.0, '2016': 119839882160.0, '2017': 92149646406.0, '2018': 137304917216.0, '2019': 182422996029.0, '2020': 80929781091.0, '2021': 127217720754.0, '2022': 70744270207.0}</t>
  </si>
  <si>
    <t>{'2018': 0.16572652162416598, '2019': 0.08450388368414774, '2020': -0.02397554848130899, '2021': 0.012042556169686858, '2022': -0.03452340482391629}</t>
  </si>
  <si>
    <t>BBC</t>
  </si>
  <si>
    <t>{'2013': 44880175418.0, '2014': 57792820472.0, '2015': 85815325312.0, '2016': 81281272751.0, '2017': 97328976816.0, '2018': 109523136818.0, '2019': 95434359560.0, '2020': 96616397824.0, '2021': 22400282622.0, '2022': 192916695007.0}</t>
  </si>
  <si>
    <t>{'2018': 0.1760915638123722, '2019': 0.08718535578195354, '2020': 0.023011210189312768, '2021': -0.12262168772762645, '2022': 0.22688583592393163}</t>
  </si>
  <si>
    <t>CCL</t>
  </si>
  <si>
    <t>{'2013': 2123653332.0, '2014': 2192979433.0, '2015': 2075400551.0, '2016': 4563393929.0, '2017': 10454763776.0, '2018': 32145418378.0, '2019': 41908141174.0, '2020': 69686531842.0, '2021': 78007442302.0, '2022': 56129835102.0}</t>
  </si>
  <si>
    <t>{'2018': 1.402218458329186, '2019': 0.7721884364900176, '2020': 0.7417802440382351, '2021': 0.46261563597366867, '2022': 0.1967037872719916}</t>
  </si>
  <si>
    <t>ORS</t>
  </si>
  <si>
    <t>{'2013': -117007801565.0, '2014': 645470923.0, '2015': 3804201598.0, '2016': -13504223046.0, '2017': -2992844563.0, '2018': -10662244465.0, '2019': 54365610141.0, '2020': 89265995959.0, '2021': 210684062435.0, '2022': 135674849362.0}</t>
  </si>
  <si>
    <t>{'2018': -0.824031576085533, '2019': -2.365521438269743, '2020': 2.755898656397867, '2021': 1.9248207254418348, '2022': 0.40705529863677875}</t>
  </si>
  <si>
    <t>TDC</t>
  </si>
  <si>
    <t>{'2013': 144953087954.0, '2014': 116642531344.0, '2015': 107292213195.0, '2016': 121993465915.0, '2017': 130735169487.0, '2018': 119662847823.0, '2019': 148381962657.0, '2020': 194814588464.0, '2021': 120773236456.0, '2022': 30102851649.0}</t>
  </si>
  <si>
    <t>{'2018': -0.04068463664844846, '2019': 0.053224946070225654, '2020': 0.13935226994837155, '2021': -0.0017052122176906001, '2022': -0.1408690553375627}</t>
  </si>
  <si>
    <t>HT1</t>
  </si>
  <si>
    <t>{'2013': 2531077058.0, '2014': 304929116394.0, '2015': 738694490852.0, '2016': 809085827786.0, '2017': 487592188620.0, '2018': 633653104798.0, '2019': 740363195812.0, '2020': 607731616946.0, '2021': 371277573581.0, '2022': 257706300456.0}</t>
  </si>
  <si>
    <t>{'2018': 0.26938416368729073, '2019': 0.14641583990921897, '2020': -0.03841241972865374, '2021': -0.1335422129472682, '2022': -0.08092813397671507}</t>
  </si>
  <si>
    <t>DTC</t>
  </si>
  <si>
    <t>{'2013': -18651655137.0, '2014': 191414693.0, '2015': 6001170889.0, '2016': 13150391228.0, '2017': 22354121002.0, '2018': 15521433423.0, '2019': 12457366142.0, '2020': 16768018653.0, '2021': 3601017636.0, '2022': -7868695603.0}</t>
  </si>
  <si>
    <t>{'2018': 1.4828566776489573, '2019': 0.21437026054763603, '2020': 0.15495326939347354, '2021': -0.11899333679193834, '2022': -0.42746789408609126}</t>
  </si>
  <si>
    <t>SRC</t>
  </si>
  <si>
    <t>{'2013': 65464232199.0, '2014': 68762099324.0, '2015': 74442973855.0, '2016': 66272917596.0, '2017': 34243435106.0, '2018': 12202560683.0, '2019': 41368443126.0, '2020': 73515838382.0, '2021': 40044808538.0, '2022': 27741255413.0}</t>
  </si>
  <si>
    <t>{'2018': -0.17226436648694374, '2019': -0.1070382521223721, '2020': -0.004056947152332723, '2021': -0.11523611990741284, '2022': -0.032288898430700944}</t>
  </si>
  <si>
    <t>BMI</t>
  </si>
  <si>
    <t>{'2013': 90819939748.0, '2014': 120318211503.0, '2015': 129220192222.0, '2016': 182413589694.0, '2017': 163185302983.0, '2018': 162302812041.0, '2019': 207880229876.0, '2020': 195222427308.0, '2021': 255081627969.0, '2022': 290869393051.0}</t>
  </si>
  <si>
    <t>{'2018': 0.10420893391868624, '2019': 0.11560256368387091, '2020': 0.07810895735221274, '2021': 0.07976694878088537, '2022': 0.12980346916821575}</t>
  </si>
  <si>
    <t>NBW</t>
  </si>
  <si>
    <t>{'2013': 24476302679.0, '2014': 26483634611.0, '2015': 25142831108.0, '2016': 11125717368.0, '2017': 11456557301.0, '2018': 11523128053.0, '2019': 13569844744.0, '2020': 16340210738.0, '2021': 28398142908.0, '2022': 20756031337.0}</t>
  </si>
  <si>
    <t>{'2018': -0.13125772886581943, '2019': -0.1506299827804076, '2020': -0.1208850953277283, '2021': 0.26981647909099454, '2022': 0.1144017239431013}</t>
  </si>
  <si>
    <t>KSV</t>
  </si>
  <si>
    <t>{'2013': 91393068057.0, '2014': 90557025906.0, '2015': 24644048992.0, '2016': 86671690525.0, '2017': 159906857735.0, '2018': 84552831120.0, '2019': -13561929030.0, '2020': 156886727744.0, '2021': 833823125780.0, '2022': 104215559493.0}</t>
  </si>
  <si>
    <t>{'2018': -0.015094106660886075, '2019': -0.23327668409061977, '2020': 0.3864332617102279, '2021': 1.5747533065255463, '2022': -0.045588532384244075}</t>
  </si>
  <si>
    <t>BRC</t>
  </si>
  <si>
    <t>{'2013': 10968295899.0, '2014': 16522876713.0, '2015': 13229951136.0, '2016': 21692134300.0, '2017': 15355314812.0, '2018': 16980997288.0, '2019': 19576492593.0, '2020': 21124299519.0, '2021': 21697184017.0, '2022': 18621364579.0}</t>
  </si>
  <si>
    <t>{'2018': 0.0773153109010261, '2019': 0.03644747477729425, '2020': 0.09091217103254613, '2021': 5.3306846748908654e-05, '2022': 0.034475899149682944}</t>
  </si>
  <si>
    <t>GTA</t>
  </si>
  <si>
    <t>{'2013': 11711204158.0, '2014': 12998374655.0, '2015': 13891419291.0, '2016': 14542741221.0, '2017': 16193091351.0, '2018': 17401139909.0, '2019': 18293681951.0, '2020': 18327750775.0, '2021': 15674119441.0, '2022': 10264016818.0}</t>
  </si>
  <si>
    <t>{'2018': 0.08206224160415071, '2019': 0.07057890867724201, '2020': 0.05523178471834784, '2021': 0.013348271681574327, '2022': -0.06903119668521783}</t>
  </si>
  <si>
    <t>CDC</t>
  </si>
  <si>
    <t>{'2013': 2125415477.0, '2014': 7914702680.0, '2015': 17096641943.0, '2016': 16170172411.0, '2017': 29083113231.0, '2018': 33936990716.0, '2019': 34025658402.0, '2020': 27820615365.0, '2021': 29697318970.0, '2022': 4649927063.0}</t>
  </si>
  <si>
    <t>{'2018': 0.4394468177624487, '2019': 0.2505810895855549, '2020': 0.08229423201753877, '2021': 0.09591234716824083, '2022': -0.15807842780800452}</t>
  </si>
  <si>
    <t>NBP</t>
  </si>
  <si>
    <t>{'2013': 31647073520.0, '2014': 45068347423.0, '2015': 48876759697.0, '2016': 21642506864.0, '2017': 37878239860.0, '2018': 26506639497.0, '2019': 20362236730.0, '2020': 27996941072.0, '2021': 26229791826.0, '2022': 24263506617.0}</t>
  </si>
  <si>
    <t>{'2018': -0.027769179042217935, '2019': -0.13727714849284492, '2020': -0.13447739471290474, '2021': 0.03413499701662805, '2022': -0.09796615221090618}</t>
  </si>
  <si>
    <t>SC5</t>
  </si>
  <si>
    <t>{'2013': 53722075695.0, '2014': 33353706056.0, '2015': 35770743993.0, '2016': 41925544111.0, '2017': 59981835763.0, '2018': 39684071371.0, '2019': 33769785587.0, '2020': 35259422639.0, '2021': 33953638273.0, '2022': 22537994295.0}</t>
  </si>
  <si>
    <t>{'2018': -0.06245944552287117, '2019': 0.0019745995838229015, '2020': -0.0024218091072797567, '2021': -0.03784959109909936, '2022': -0.1847721281119319}</t>
  </si>
  <si>
    <t>VDS</t>
  </si>
  <si>
    <t>{'2013': 1537097408.0, '2014': 105232112806.0, '2015': 20893025344.0, '2016': 49306566332.0, '2017': 111356913116.0, '2018': 68680982416.0, '2019': 34645267955.0, '2020': 150102282778.0, '2021': 425664952635.0, '2022': -121412764657.0}</t>
  </si>
  <si>
    <t>{'2018': 0.23287511835911948, '2019': -0.19857350628076204, '2020': 0.4535524003903675, '2021': 0.9088762276351298, '2022': -0.29447727282689085}</t>
  </si>
  <si>
    <t>COM</t>
  </si>
  <si>
    <t>{'2013': 25530734015.0, '2014': 42018006816.0, '2015': 100001194247.0, '2016': 109726210470.0, '2017': 95098104063.0, '2018': 90270107045.0, '2019': 51029879410.0, '2020': 37035533015.0, '2021': 40194501770.0, '2022': 1278494699.0}</t>
  </si>
  <si>
    <t>{'2018': 0.1738556656310952, '2019': 0.020616773596647712, '2020': -0.14113889904192173, '2021': -0.18146920039498607, '2022': -0.29914284400788266}</t>
  </si>
  <si>
    <t>PET</t>
  </si>
  <si>
    <t>{'2013': 158460349350.0, '2014': 192747193038.0, '2015': 172904848911.0, '2016': 143681890479.0, '2017': 131362586804.0, '2018': 113081223363.0, '2019': 122071092323.0, '2020': 137251749288.0, '2021': 264843501811.0, '2022': 110430234145.0}</t>
  </si>
  <si>
    <t>{'2018': -0.05678375269115732, '2019': -0.09376252006551196, '2020': -0.05219296432208423, '2021': 0.18713705171013542, '2022': -0.02723403088191987}</t>
  </si>
  <si>
    <t>VMD</t>
  </si>
  <si>
    <t>{'2013': 21512369970.0, '2014': 30277753486.0, '2015': 22818950452.0, '2016': 24694367545.0, '2017': 31013707818.0, '2018': 32634329897.0, '2019': 31997384670.0, '2020': 36901183654.0, '2021': 21124233480.0, '2022': 34817836829.0}</t>
  </si>
  <si>
    <t>{'2018': 0.08534532860192802, '2019': 0.012158102477813938, '2020': 0.09836795968184296, '2021': -0.022704858559609412, '2022': 0.024755048016313168}</t>
  </si>
  <si>
    <t>BDB</t>
  </si>
  <si>
    <t>{'2013': 401629897.0, '2014': 393139131.0, '2015': 630865199.0, '2016': 1117795590.0, '2017': 759662156.0, '2018': 707042390.0, '2019': 1090073291.0, '2020': 1365086716.0, '2021': 1573473656.0, '2022': 1394812734.0}</t>
  </si>
  <si>
    <t>{'2018': 0.09246260639924361, '2019': 0.1931365657342656, '2020': 0.17053349978469767, '2021': 0.09041841177185904, '2022': 0.11557988859717151}</t>
  </si>
  <si>
    <t>LGC</t>
  </si>
  <si>
    <t>{'2013': 3896262276.0, '2014': 214288636578.0, '2015': 366777444826.0, '2016': 327547782386.0, '2017': 162374543678.0, '2018': 185856905188.0, '2019': 345025576272.0, '2020': 333802127340.0, '2021': 208459963845.0, '2022': 291247556840.0}</t>
  </si>
  <si>
    <t>{'2018': 0.16928387578114465, '2019': 0.10401991269532057, '2020': -0.023764585796736175, '2021': -0.08791319125570267, '2022': 0.10430677393769189}</t>
  </si>
  <si>
    <t>PPS</t>
  </si>
  <si>
    <t>{'2013': 23295963864.0, '2014': 24453530229.0, '2015': 24857968364.0, '2016': 25713269483.0, '2017': 25612639679.0, '2018': 16693298346.0, '2019': 14042281983.0, '2020': 19738676674.0, '2021': 16827945059.0, '2022': 18469897356.0}</t>
  </si>
  <si>
    <t>{'2018': -0.0532759290879145, '2019': -0.08873421623353944, '2020': -0.04787988821401044, '2021': -0.08728202279747231, '2022': -0.07687407295930596}</t>
  </si>
  <si>
    <t>VCA</t>
  </si>
  <si>
    <t>{'2013': 399554520.0, '2014': 4506086032.0, '2015': 38328627933.0, '2016': 30464594313.0, '2017': 64568875273.0, '2018': 32097073408.0, '2019': 25293897481.0, '2020': 21066170074.0, '2021': 36383653620.0, '2022': -5899703821.0}</t>
  </si>
  <si>
    <t>{'2018': 0.22924739588727078, '2019': 0.1223062396452856, '2020': -0.090496357427276, '2021': 0.03411746196678606, '2022': -0.3927802729393592}</t>
  </si>
  <si>
    <t>PSC</t>
  </si>
  <si>
    <t>{'2013': 6342819494.0, '2014': 8563121402.0, '2015': 12351144468.0, '2016': 13786464516.0, '2017': 14721348215.0, '2018': 15043513508.0, '2019': 15536934841.0, '2020': 11875414613.0, '2021': 7859774843.0, '2022': 5617400492.0}</t>
  </si>
  <si>
    <t>{'2018': 0.15602456583311003, '2019': 0.10817884720904301, '2020': -0.006659207916845809, '2021': -0.0835172306834808, '2022': -0.1399810827672792}</t>
  </si>
  <si>
    <t>C47</t>
  </si>
  <si>
    <t>{'2013': 21589412138.0, '2014': 30806121565.0, '2015': 28046668511.0, '2016': 8395095174.0, '2017': 21591850368.0, '2018': 44611952190.0, '2019': 6401143959.0, '2020': 21731246442.0, '2021': 44336427841.0, '2022': 14446636234.0}</t>
  </si>
  <si>
    <t>{'2018': 0.20848245703090745, '2019': -0.18287500148452226, '2020': -0.0579148335360251, '2021': 0.3498577046991655, '2022': -0.051525774105799546}</t>
  </si>
  <si>
    <t>TMX</t>
  </si>
  <si>
    <t>{'2013': 6917906549.0, '2014': 7019955863.0, '2015': 7171848321.0, '2016': 9251123023.0, '2017': 9885089041.0, '2018': 17486724272.0, '2019': 10035813163.0, '2020': 8654636937.0, '2021': 3083245386.0, '2022': 5741241018.0}</t>
  </si>
  <si>
    <t>{'2018': 0.2626059234946358, '2019': 0.05935004821707195, '2020': 0.027545460686841765, '2021': -0.11150786517358693, '2022': -0.08431793920270325}</t>
  </si>
  <si>
    <t>ITD</t>
  </si>
  <si>
    <t>{'2013': 9712526389.0, '2014': 16169209896.0, '2015': 33216602936.0, '2016': 79001474102.0, '2017': 29368287411.0, '2018': 26257885901.0, '2019': 14934354957.0, '2020': 29473066903.0, '2021': 15268033673.0, '2022': 38517726554.0}</t>
  </si>
  <si>
    <t>{'2018': 0.09879708099323359, '2019': -0.006710677237138921, '2020': -0.020481259427011456, '2021': -0.3559829964455771, '2022': 0.07935221067257942}</t>
  </si>
  <si>
    <t>INC</t>
  </si>
  <si>
    <t>{'2013': 1006851966.0, '2014': 1067103566.0, '2015': 1266563273.0, '2016': 1314101982.0, '2017': 1892135390.0, '2018': 2081351567.0, '2019': 1957991110.0, '2020': 2252387611.0, '2021': 2602376331.0, '2022': 2683536949.0}</t>
  </si>
  <si>
    <t>{'2018': 0.16412702290256684, '2019': 0.11689511150796073, '2020': 0.1158138791498135, '2021': 0.13563684307175247, '2022': 0.07337138906578004}</t>
  </si>
  <si>
    <t>APG</t>
  </si>
  <si>
    <t>{'2013': 4780009384.0, '2014': 7912879017.0, '2015': 24266358919.0, '2016': 124003504.0, '2017': 8283009135.0, '2018': 7281317735.0, '2019': 23880690282.0, '2020': 25247518978.0, '2021': 268436656833.0, '2022': -190222982007.0}</t>
  </si>
  <si>
    <t>{'2018': 0.05513587307528923, '2019': 0.33358308827365624, '2020': 0.015370160959836354, '2021': 4.139570776904828, '2022': -0.5958829046965202}</t>
  </si>
  <si>
    <t>MCF</t>
  </si>
  <si>
    <t>{'2013': 19109429407.0, '2014': 19224633232.0, '2015': 11954210316.0, '2016': 12821112630.0, '2017': 9920357586.0, '2018': 10011317306.0, '2019': 10225171502.0, '2020': 10470072396.0, '2021': 10905825060.0, '2022': 10925824478.0}</t>
  </si>
  <si>
    <t>{'2018': -0.12458091328209472, '2019': -0.1407669658880799, '2020': -0.027017646268691853, '2021': -0.03583457648700806, '2022': 0.019511223678030487}</t>
  </si>
  <si>
    <t>AAA</t>
  </si>
  <si>
    <t>{'2013': 54935816239.0, '2014': 46963561091.0, '2015': 40015870985.0, '2016': 141985475965.0, '2017': 223342661746.0, '2018': 180260475000.0, '2019': 460465909779.0, '2020': 262240818737.0, '2021': 290241012297.0, '2022': 152599331716.0}</t>
  </si>
  <si>
    <t>{'2018': 0.24707006974079337, '2019': 0.6536883298100138, '2020': 0.21243785230722234, '2021': 0.11689354325670835, '2022': -0.049940550071808844}</t>
  </si>
  <si>
    <t>DNM</t>
  </si>
  <si>
    <t>{'2013': 18620465302.0, '2014': 20094299960.0, '2015': 14799928453.0, '2016': 14781747290.0, '2017': 10290144684.0, '2018': 3924518699.0, '2019': 8629034073.0, '2020': 37164350432.0, '2021': 26963092219.0, '2022': -39638180745.0}</t>
  </si>
  <si>
    <t>{'2018': -0.187003245835848, '2019': -0.17945141966051048, '2020': 0.42659537957140564, '2021': 0.1628744255818371, '2022': -0.5740792332671909}</t>
  </si>
  <si>
    <t>BTT</t>
  </si>
  <si>
    <t>{'2013': 46992401617.0, '2014': 38312360289.0, '2015': 37865606354.0, '2016': 30779555233.0, '2017': 38523596944.0, '2018': 52656263312.0, '2019': 53677808427.0, '2020': 16608900904.0, '2021': 4660570664.0, '2022': 17997614599.0}</t>
  </si>
  <si>
    <t>{'2018': 0.029426705980856636, '2019': 0.07754946579320136, '2020': -0.09956170334191046, '2021': -0.1358622161744753, '2022': -0.1235558639845812}</t>
  </si>
  <si>
    <t>PGS</t>
  </si>
  <si>
    <t>{'2013': 179031778712.0, '2014': 140257918198.0, '2015': 111405866667.0, '2016': 341702369545.0, '2017': 109746816472.0, '2018': 109638479279.0, '2019': 74251320574.0, '2020': 56826954157.0, '2021': 79186310898.0, '2022': 98858815869.0}</t>
  </si>
  <si>
    <t>{'2018': -0.07866430023523657, '2019': -0.08121375558410211, '2020': -0.07308910443047975, '2021': -0.37926751876401166, '2022': -0.02534156548124403}</t>
  </si>
  <si>
    <t>CCR</t>
  </si>
  <si>
    <t>{'2013': -3641795375.0, '2014': 343253988.0, '2015': 5822190712.0, '2016': 7363979222.0, '2017': 7546200435.0, '2018': 14974295757.0, '2019': 22094704900.0, '2020': 23414401705.0, '2021': 42608474664.0, '2022': 14446231968.0}</t>
  </si>
  <si>
    <t>{'2018': 1.0678142564792081, '2019': 0.6033702943922147, '2020': 0.30435629260570196, '2021': 0.46747341747362536, '2022': 0.062365793869043555}</t>
  </si>
  <si>
    <t>MDG</t>
  </si>
  <si>
    <t>{'2013': 1752698277.0, '2014': -40303991867.0, '2015': 2614309067.0, '2016': 6138751670.0, '2017': 25257495130.0, '2018': 7487730230.0, '2019': 11802904130.0, '2020': 8750112858.0, '2021': 15715471169.0, '2022': 21629555382.0}</t>
  </si>
  <si>
    <t>{'2018': -1.2630176642774573, '2019': 43.62986497640535, '2020': 0.11511569938436152, '2021': 0.1611238868523494, '2022': -0.05256838913770866}</t>
  </si>
  <si>
    <t>NFC</t>
  </si>
  <si>
    <t>{'2013': 40451218166.0, '2014': 36468242507.0, '2015': 17638226276.0, '2016': 19179352634.0, '2017': 19690674496.0, '2018': 21011834380.0, '2019': 9295285876.0, '2020': 9166435326.0, '2021': 13588642072.0, '2022': 25613902672.0}</t>
  </si>
  <si>
    <t>{'2018': -0.14569224932153385, '2019': -0.23838367104030372, '2020': -0.09758399454667316, '2021': -0.07136143597813357, '2022': 0.08141572972937261}</t>
  </si>
  <si>
    <t>LBE</t>
  </si>
  <si>
    <t>{'2013': 1996826353.0, '2014': 1904336597.0, '2015': 1920722915.0, '2016': 2065052704.0, '2017': 2214437113.0, '2018': 1773220857.0, '2019': 1541816425.0, '2020': 1708746262.0, '2021': 1453730340.0, '2022': 2144844306.0}</t>
  </si>
  <si>
    <t>{'2018': -0.02213614294124815, '2019': -0.03670060804955844, '2020': -0.02227757049873771, '2021': -0.06571045913395471, '2022': -0.00800658068873372}</t>
  </si>
  <si>
    <t>APC</t>
  </si>
  <si>
    <t>{'2013': 15557164332.0, '2014': 24998942917.0, '2015': 27296732538.0, '2016': 41373826073.0, '2017': 66303718992.0, '2018': 74399725541.0, '2019': 55970793838.0, '2020': 45575065385.0, '2021': -1595270215.0, '2022': -9007091555.0}</t>
  </si>
  <si>
    <t>{'2018': 0.3352272101415013, '2019': 0.13214772200260258, '2020': 0.06888521295648369, '2021': -0.15150067737390324, '2022': -0.312942232626944}</t>
  </si>
  <si>
    <t>ABR</t>
  </si>
  <si>
    <t>{'2015': 1137114170.0, '2016': 1770965073.0, '2017': 756675131.0, '2018': 1726638600.0, '2019': 8398405939.0, '2020': 24728636392.0, '2021': 19324742565.0, '2022': 29390746456.0}</t>
  </si>
  <si>
    <t>{'2020': 1.7107952313764099, '2021': 0.46958686742519806, '2022': 0.5212345484154035}</t>
  </si>
  <si>
    <t>BVS</t>
  </si>
  <si>
    <t>{'2013': 85817719866.0, '2014': 131642224052.0, '2015': 116105180030.0, '2016': 101714420306.0, '2017': 122444616421.0, '2018': 103531794433.0, '2019': 135509609995.0, '2020': 132380157272.0, '2021': 282944321418.0, '2022': 146887886231.0}</t>
  </si>
  <si>
    <t>{'2018': 0.03176135411734913, '2019': 0.0067207663762099065, '2020': 0.028093939790725112, '2021': 0.3042911431142149, '2022': 0.031466193910234114}</t>
  </si>
  <si>
    <t>NAF</t>
  </si>
  <si>
    <t>{'2013': 1418740330.0, '2014': 18601113570.0, '2015': 45382964598.0, '2016': 48790206356.0, '2017': 55075794109.0, '2018': 27098331527.0, '2019': 47880755822.0, '2020': 61189893649.0, '2021': 77492298832.0, '2022': 79713145210.0}</t>
  </si>
  <si>
    <t>{'2018': 0.1517089287579494, '2019': 0.1501917467701805, '2020': 0.0704948773401292, '2021': 0.11957462325308722, '2022': 0.09167827400916174}</t>
  </si>
  <si>
    <t>VTO</t>
  </si>
  <si>
    <t>{'2013': 44963632603.0, '2014': 52472366799.0, '2015': 57489301478.0, '2016': 86959589161.0, '2017': 94482581610.0, '2018': 102064340313.0, '2019': 99284530245.0, '2020': 69962683413.0, '2021': 129305870609.0, '2022': 73348040507.0}</t>
  </si>
  <si>
    <t>{'2018': 0.16975692515608395, '2019': 0.11897318741765564, '2020': 0.028330544705848462, '2021': 0.09353049822424071, '2022': -0.04268741837763054}</t>
  </si>
  <si>
    <t>DHP</t>
  </si>
  <si>
    <t>{'2013': 15989819716.0, '2014': 15490412117.0, '2015': 45740268673.0, '2016': 13081561917.0, '2017': 12089662462.0, '2018': 16517400678.0, '2019': 12086502639.0, '2020': 11800954175.0, '2021': 12375738586.0, '2022': 13892763960.0}</t>
  </si>
  <si>
    <t>{'2018': 0.005152574220158378, '2019': -0.03307357594366461, '2020': -0.3410458656282097, '2021': -0.01076342640276194, '2022': 0.027795503495460557}</t>
  </si>
  <si>
    <t>VCM</t>
  </si>
  <si>
    <t>{'2013': 1183381843.0, '2014': 3709134400.0, '2015': 7268627347.0, '2016': 11559583663.0, '2017': 11656773855.0, '2018': 11446820764.0, '2019': 8435300250.0, '2020': 8173551780.0, '2021': 971098276.0, '2022': 226418898.0}</t>
  </si>
  <si>
    <t>{'2018': 0.2901120372992965, '2019': 0.1035510190411727, '2020': 0.01796657594688795, '2021': -0.2065158200790385, '2022': -0.2809576937818921}</t>
  </si>
  <si>
    <t>BMC</t>
  </si>
  <si>
    <t>{'2013': 80020596646.0, '2014': 21064069659.0, '2015': 12074316964.0, '2016': 9235771658.0, '2017': 9678091170.0, '2018': 13467380500.0, '2019': 16078743736.0, '2020': 14893937632.0, '2021': 17441618799.0, '2022': 21339061199.0}</t>
  </si>
  <si>
    <t>{'2018': -0.5039129398114163, '2019': -0.07608904273006979, '2020': 0.04657888966057644, '2021': 0.12952389580243473, '2022': 0.16295426508012834}</t>
  </si>
  <si>
    <t>V12</t>
  </si>
  <si>
    <t>{'2013': 7254706820.0, '2014': 11594240238.0, '2015': 8947046224.0, '2016': 7822291551.0, '2017': 7509090446.0, '2018': 8627125862.0, '2019': 6153733705.0, '2020': 9805591549.0, '2021': 6141906167.0, '2022': 6183047119.0}</t>
  </si>
  <si>
    <t>{'2018': 0.03182245692258188, '2019': -0.1222591388570207, '2020': 0.021980567839840818, '2021': -0.042096107252193274, '2022': -0.03467917985525754}</t>
  </si>
  <si>
    <t>HDA</t>
  </si>
  <si>
    <t>{'2013': 7959121804.0, '2014': 7022325777.0, '2015': 12550602221.0, '2016': 16252709167.0, '2017': 18721208774.0, '2018': 17392281099.0, '2019': 17336695524.0, '2020': 10338422391.0, '2021': 26021372158.0, '2022': 1149137160.0}</t>
  </si>
  <si>
    <t>{'2018': 0.15091613866031878, '2019': 0.143376354032649, '2020': -0.026894660001900612, '2021': 0.12204525565830003, '2022': -0.19565834024866224}</t>
  </si>
  <si>
    <t>EBS</t>
  </si>
  <si>
    <t>{'2013': 8654533509.0, '2014': 5291751087.0, '2015': 8211614169.0, '2016': 11665829293.0, '2017': 11912764826.0, '2018': 12045548204.0, '2019': 10286487441.0, '2020': 8046311017.0, '2021': 10345305793.0, '2022': 12121497747.0}</t>
  </si>
  <si>
    <t>{'2018': 0.0741424294075307, '2019': 0.10166883280142316, '2020': -0.0030542553299274713, '2021': -0.02447365400791958, '2022': 0.003965560951568519}</t>
  </si>
  <si>
    <t>PTS</t>
  </si>
  <si>
    <t>{'2013': 136869869.0, '2014': 3416658074.0, '2015': 3564829281.0, '2016': 4929321913.0, '2017': 5141827883.0, '2018': 5113398894.0, '2019': 5151869073.0, '2020': 7136690929.0, '2021': 11427857273.0, '2022': 9205552244.0}</t>
  </si>
  <si>
    <t>{'2018': 0.2895097002613167, '2019': 0.07828242250789862, '2020': 0.14944248061302118, '2021': 0.23654168273619264, '2022': 0.11962106852349284}</t>
  </si>
  <si>
    <t>ABS</t>
  </si>
  <si>
    <t>{'2016': 16392067063.0, '2017': 29104790018.0, '2018': 29574467704.0, '2019': 33021177534.0, '2020': 47909667474.0, '2021': 65351945620.0, '2022': 22539691244.0}</t>
  </si>
  <si>
    <t>{'2021': 0.31384101017290394, '2022': -0.03203080193065411}</t>
  </si>
  <si>
    <t>CEO</t>
  </si>
  <si>
    <t>{'2013': 20682063597.0, '2014': 85089850774.0, '2015': 139432263769.0, '2016': 156982996514.0, '2017': 177650063642.0, '2018': 223231507253.0, '2019': 447910116342.0, '2020': -67164548743.0, '2021': 93150401484.0, '2022': 278907151756.0}</t>
  </si>
  <si>
    <t>{'2018': 0.3493212065014026, '2019': 0.4637352270143311, '2020': -0.1804012916262822, '2021': -0.06800757060806288, '2022': 0.1157518151603967}</t>
  </si>
  <si>
    <t>AAV</t>
  </si>
  <si>
    <t>{'2014': -424613663.0, '2015': 1372217791.0, '2016': 14300994423.0, '2017': 19028537875.0, '2018': 34149431990.0, '2019': 29217425623.0, '2020': 13342501587.0, '2021': 25079480434.0, '2022': 1507973402.0}</t>
  </si>
  <si>
    <t>{'2019': 0.4331948828091295, '2020': 0.12206030121661327, '2021': 0.0979516047850764, '2022': -0.14501692417297213}</t>
  </si>
  <si>
    <t>SJ1</t>
  </si>
  <si>
    <t>{'2012': 11749352398.0, '2013': 8220285042.0, '2014': 12357594982.0, '2015': 16228386224.0, '2016': 21730530592.0, '2017': 20883151680.0, '2018': 24890529954.0, '2019': 27831525926.0, '2020': 19366302494.0, '2021': 13373344608.0}</t>
  </si>
  <si>
    <t>{'2017': 0.12995162462338794, '2018': 0.20989997126228305, '2019': 0.16103548542599627, '2020': 0.028126571041999213, '2021': -0.0728599590463471}</t>
  </si>
  <si>
    <t>SJE</t>
  </si>
  <si>
    <t>{'2013': 15367054033.0, '2014': 44977067406.0, '2015': 91723641308.0, '2016': 32179784403.0, '2017': 74980731990.0, '2018': 29691480552.0, '2019': 61593555411.0, '2020': 12020421738.0, '2021': 42971960242.0, '2022': 53428157139.0}</t>
  </si>
  <si>
    <t>{'2018': 0.05525796246660221, '2019': 0.06074327784464855, '2020': -0.27467843351521304, '2021': 0.05127753255820778, '2022': -0.0974091795376867}</t>
  </si>
  <si>
    <t>DC4</t>
  </si>
  <si>
    <t>{'2013': 7319241856.0, '2014': 4200019025.0, '2015': 4629981094.0, '2016': 6825544287.0, '2017': 7027851661.0, '2018': 13812600226.0, '2019': 25633957186.0, '2020': 31576189478.0, '2021': 41914692974.0, '2022': -1853054431.0}</t>
  </si>
  <si>
    <t>{'2018': 0.21642624847404487, '2019': 0.5872956033018633, '2020': 0.4651517153950343, '2021': 0.41341592011283285, '2022': -0.07402896270334387}</t>
  </si>
  <si>
    <t>PIC</t>
  </si>
  <si>
    <t>{'2013': 13739835546.0, '2014': 15610819771.0, '2015': 25002873603.0, '2016': 25572945125.0, '2017': 40724325607.0, '2018': 28884450833.0, '2019': 18530306167.0, '2020': 19738910171.0, '2021': 31424056629.0, '2022': 42877177680.0}</t>
  </si>
  <si>
    <t>{'2018': 0.12552436727052352, '2019': 0.021499152952339725, '2020': -0.037948074657728335, '2021': 0.04384466378387638, '2022': 0.015454561380572324}</t>
  </si>
  <si>
    <t>DC2</t>
  </si>
  <si>
    <t>{'2013': -3127968917.0, '2014': -10110977190.0, '2015': 305203170.0, '2016': 3216320900.0, '2017': 3084480119.0, '2018': -10692335793.0, '2019': 7013193669.0, '2020': 10273465191.0, '2021': 6876274131.0, '2022': 3491614415.0}</t>
  </si>
  <si>
    <t>{'2018': 1.1404241088667406, '2019': -1.206156117857839, '2020': 3.405784693512709, '2021': 0.28382458412893785, '2022': 0.02459271486348927}</t>
  </si>
  <si>
    <t>BVH</t>
  </si>
  <si>
    <t>{'2013': 1233974444510.0, '2014': 1331268555428.0, '2015': 1174931420174.0, '2016': 1164948927113.0, '2017': 1603096073974.0, '2018': 1174508216165.0, '2019': 1242704619582.0, '2020': 1649846972925.0, '2021': 2018414008450.0, '2022': 1625606380385.0}</t>
  </si>
  <si>
    <t>{'2018': -0.009137096415542275, '2019': -0.013733497499042074, '2020': 0.07467003473642116, '2021': 0.12486495892768797, '2022': 0.0029277624746662963}</t>
  </si>
  <si>
    <t>VRC</t>
  </si>
  <si>
    <t>{'2013': 663451250.0, '2014': 771337536.0, '2015': -5862172631.0, '2016': 2349405406.0, '2017': 78707833734.0, '2018': 276237644035.0, '2019': 23980521098.0, '2020': 337477198.0, '2021': 277016113.0, '2022': 16897184288.0}</t>
  </si>
  <si>
    <t>{'2018': 3.5961726891448387, '2019': 0.06589698127696772, '2020': 0.016514201702171445, '2021': -0.005430606233761235, '2022': -0.16285653499393032}</t>
  </si>
  <si>
    <t>KHP</t>
  </si>
  <si>
    <t>{'2013': 71888964324.0, '2014': 71072296107.0, '2015': 90101026005.0, '2016': 65355722200.0, '2017': 44346549262.0, '2018': 53868574151.0, '2019': 51082773461.0, '2020': 45142140493.0, '2021': 48033239959.0, '2022': 59013313030.0}</t>
  </si>
  <si>
    <t>{'2018': -0.05257366830313452, '2019': -0.06155467790549371, '2020': -0.14752485725146383, '2021': -0.06667730939824143, '2022': 0.06048816566404906}</t>
  </si>
  <si>
    <t>DCL</t>
  </si>
  <si>
    <t>{'2013': 30292412188.0, '2014': 31700122110.0, '2015': 60620421134.0, '2016': 90148739540.0, '2017': 74303685098.0, '2018': 12534549475.0, '2019': 88473693030.0, '2020': 66391028751.0, '2021': 85960657177.0, '2022': 111640895900.0}</t>
  </si>
  <si>
    <t>{'2018': -0.06185999408451761, '2019': 0.21081316807335793, '2020': 0.017696848497076815, '2021': -0.0126203434088755, '2022': 0.11394982311170647}</t>
  </si>
  <si>
    <t>VTC</t>
  </si>
  <si>
    <t>{'2013': 16781467.0, '2014': 4551122468.0, '2015': 7682592641.0, '2016': 7618555601.0, '2017': 8972937942.0, '2018': 8242608958.0, '2019': 9887374501.0, '2020': 10044724851.0, '2021': 372112070.0, '2022': 521284139.0}</t>
  </si>
  <si>
    <t>{'2018': 0.2852031866407561, '2019': 0.1439591639611502, '2020': 0.055705318614151865, '2021': -0.1618730924458444, '2022': -0.22525874848304414}</t>
  </si>
  <si>
    <t>VNF</t>
  </si>
  <si>
    <t>{'2013': 33501075907.0, '2014': 40943676480.0, '2015': 40825060367.0, '2016': 43256389112.0, '2017': 41411485033.0, '2018': 32470084444.0, '2019': 18801488899.0, '2020': 6912837635.0, '2021': 77310339846.0, '2022': 20530586538.0}</t>
  </si>
  <si>
    <t>{'2018': -0.005156563922442561, '2019': -0.1113194683188754, '2020': -0.19184972788665364, '2021': 0.23838576124056085, '2022': -0.11803370522155487}</t>
  </si>
  <si>
    <t>TVC</t>
  </si>
  <si>
    <t>{'2013': 1620908250.0, '2014': 8470801639.0, '2015': 8948978452.0, '2016': 38816884992.0, '2017': 17909841523.0, '2018': 17032325768.0, '2019': 23275684263.0, '2020': 82264904265.0, '2021': 427583244483.0, '2022': -341903295398.0}</t>
  </si>
  <si>
    <t>{'2018': 0.20340429388135017, '2019': 0.1623719260109945, '2020': 0.6917659549335814, '2021': 2.1682495164661213, '2022': -0.6334002329477791}</t>
  </si>
  <si>
    <t>PAN</t>
  </si>
  <si>
    <t>{'2013': -2014800968.0, '2014': 100274078710.0, '2015': 215280563210.0, '2016': 256986960498.0, '2017': 372282031222.0, '2018': 334409665561.0, '2019': 257363187358.0, '2020': 188301313291.0, '2021': 296141519021.0, '2022': 373968532915.0}</t>
  </si>
  <si>
    <t>{'2018': 0.3568321115273651, '2019': 0.12279942114242706, '2020': -0.018783561247508098, '2021': 0.02778213262163135, '2022': 0.0011643109090498332}</t>
  </si>
  <si>
    <t>VIP</t>
  </si>
  <si>
    <t>{'2013': 139198774349.0, '2014': 219907410326.0, '2015': 53223804290.0, '2016': 83272689470.0, '2017': 78492249003.0, '2018': 81291329619.0, '2019': 36393199922.0, '2020': 64052834139.0, '2021': 10497184767.0, '2022': 247545365617.0}</t>
  </si>
  <si>
    <t>{'2018': -0.1008673687266707, '2019': -0.3555185209863204, '2020': 0.0325515475709883, '2021': -0.21186322259518636, '2022': 0.6244417553279782}</t>
  </si>
  <si>
    <t>VC2</t>
  </si>
  <si>
    <t>{'2013': 11961378813.0, '2014': 16591450810.0, '2015': 14757675818.0, '2016': 29327920336.0, '2017': 29996533194.0, '2018': 22944130212.0, '2019': 23807155174.0, '2020': 16045972386.0, '2021': 61016024411.0, '2022': 29477443436.0}</t>
  </si>
  <si>
    <t>{'2018': 0.10700789973622174, '2019': 0.06350862326394195, '2020': 0.010661757518282732, '2021': 0.25947969232626567, '2022': -0.0033748805739586257}</t>
  </si>
  <si>
    <t>VC3</t>
  </si>
  <si>
    <t>{'2013': 9368816396.0, '2014': 17575871752.0, '2015': 42964724307.0, '2016': 75304271808.0, '2017': 43500689664.0, '2018': 21077248077.0, '2019': 50281033021.0, '2020': 13852076521.0, '2021': 61201564306.0, '2022': 73392430233.0}</t>
  </si>
  <si>
    <t>{'2018': 0.06204313660563635, '2019': 0.16318083747897877, '2020': -0.12487840123171513, '2021': -0.06912572822881775, '2022': 0.1573973435407771}</t>
  </si>
  <si>
    <t>EIB</t>
  </si>
  <si>
    <t>{'2013': 658706000000.0, '2014': 340912000000.0, '2015': 39994000000.0, '2016': 308932000000.0, '2017': 822830000000.0, '2018': 660590000000.0, '2019': 866132000000.0, '2020': 1070181000000.0, '2021': 965437000000.0, '2022': 2945752000000.0}</t>
  </si>
  <si>
    <t>{'2018': 0.0008676533844468986, '2019': 0.24167402121607282, '2020': 0.38176594361710564, '2021': 0.17606971932313575, '2022': 0.48411395681353286}</t>
  </si>
  <si>
    <t>MST</t>
  </si>
  <si>
    <t>{'2014': 2685037042.0, '2015': 6786066141.0, '2016': 8077578358.0, '2017': 8252650946.0, '2018': 7492374318.0, '2019': 12828778507.0, '2020': 26895331346.0, '2021': 76313578934.0, '2022': 77633368947.0}</t>
  </si>
  <si>
    <t>{'2019': 0.3046744396594683, '2020': 0.46294766396046405, '2021': 1.0737927556685496, '2022': 0.526478138658987}</t>
  </si>
  <si>
    <t>KBC</t>
  </si>
  <si>
    <t>{'2013': 72499051900.0, '2014': 325617229507.0, '2015': 611910605619.0, '2016': 557370239809.0, '2017': 584522397947.0, '2018': 746155055257.0, '2019': 918361874953.0, '2020': 224032834488.0, '2021': 1094882888170.0, '2022': 1526351079824.0}</t>
  </si>
  <si>
    <t>{'2018': 0.3130488829154727, '2019': 0.20977837596024113, '2020': -0.11347028699310194, '2021': 0.1773710161677158, '2022': 0.2639687631888371}</t>
  </si>
  <si>
    <t>VTB</t>
  </si>
  <si>
    <t>{'2013': 13904708695.0, '2014': 17881118035.0, '2015': 12745867671.0, '2016': 15686823076.0, '2017': 18457791468.0, '2018': 16564501436.0, '2019': 12512498016.0, '2020': 19598746706.0, '2021': 4680313860.0, '2022': 18600583701.0}</t>
  </si>
  <si>
    <t>{'2018': 0.033806780931466586, '2019': -0.06600537655130914, '2020': 0.09020805856167885, '2021': -0.13289617580395552, '2022': 0.0019883661723370614}</t>
  </si>
  <si>
    <t>AME</t>
  </si>
  <si>
    <t>{'2013': 21447073408.0, '2014': 1013531252.0, '2015': 1304180083.0, '2016': 2220099320.0, '2017': 12057078810.0, '2018': 18684194415.0, '2019': 19010025005.0, '2020': 21031665820.0, '2021': 20908368641.0, '2022': 20845680117.0}</t>
  </si>
  <si>
    <t>{'2018': -0.07262714077671667, '2019': 0.5101179445082574, '2020': 0.37029135325189577, '2021': 0.2559929468477591, '2022': 0.09584985896777841}</t>
  </si>
  <si>
    <t>TMC</t>
  </si>
  <si>
    <t>{'2013': 14465267974.0, '2014': 21567348361.0, '2015': 26725098839.0, '2016': 22312056204.0, '2017': 22780949447.0, '2018': 29244665145.0, '2019': 18370777190.0, '2020': 7722118269.0, '2021': 13763654588.0, '2022': 4458730646.0}</t>
  </si>
  <si>
    <t>{'2018': 0.1370356828210842, '2019': -0.02606677073493697, '2020': -0.15910923752305636, '2021': -0.08511752880388058, '2022': -0.19940996027887453}</t>
  </si>
  <si>
    <t>FCN</t>
  </si>
  <si>
    <t>{'2013': 102332184559.0, '2014': 130306780351.0, '2015': 142223790434.0, '2016': 155246766688.0, '2017': 166513824472.0, '2018': 246237073639.0, '2019': 200579439589.0, '2020': 118696444300.0, '2021': 68374412603.0, '2022': 39609034957.0}</t>
  </si>
  <si>
    <t>{'2018': 0.20657488699192442, '2019': 0.0836053522808481, '2020': -0.025831492116175407, '2021': -0.09790932482260632, '2022': -0.1585514743989668}</t>
  </si>
  <si>
    <t>EVE</t>
  </si>
  <si>
    <t>{'2013': 85254560405.0, '2014': 84515502507.0, '2015': 113543066421.0, '2016': 89614826276.0, '2017': 50919101073.0, '2018': 76212394656.0, '2019': 71888267837.0, '2020': 42056931119.0, '2021': 59720671255.0, '2022': 91574834588.0}</t>
  </si>
  <si>
    <t>{'2018': -0.02133355795787458, '2019': -0.030441383276841767, '2020': -0.17774765501953288, '2021': -0.09039891598710073, '2022': 0.13515987212171796}</t>
  </si>
  <si>
    <t>SHI</t>
  </si>
  <si>
    <t>{'2013': 3955761107.0, '2014': 35750861444.0, '2015': 80275177353.0, '2016': 113282276237.0, '2017': 99944808429.0, '2018': 103108452251.0, '2019': 98956178833.0, '2020': 44059698428.0, '2021': 89385473068.0, '2022': 58118858146.0}</t>
  </si>
  <si>
    <t>{'2018': 0.2975691697775548, '2019': 0.14618624997983, '2020': -0.07307889092073161, '2021': -0.052022922824267, '2022': -0.09605122836128503}</t>
  </si>
  <si>
    <t>MCP</t>
  </si>
  <si>
    <t>{'2013': 23460720532.0, '2014': 12701803611.0, '2015': 17753739021.0, '2016': 21781182892.0, '2017': 24169357356.0, '2018': 21946301859.0, '2019': 987553031.0, '2020': 19297162849.0, '2021': 22591406095.0, '2022': 11279300476.0}</t>
  </si>
  <si>
    <t>{'2018': -0.01516438517364247, '2019': -0.11910489624716653, '2020': 0.01781460142213449, '2021': 0.009188125289410804, '2022': -0.14484547570161968}</t>
  </si>
  <si>
    <t>HTV</t>
  </si>
  <si>
    <t>{'2013': 28018723278.0, '2014': 26083076125.0, '2015': 34560869458.0, '2016': 22625802436.0, '2017': 21111576519.0, '2018': 27556207825.0, '2019': 29203258111.0, '2020': 26342381877.0, '2021': 17392452671.0, '2022': 17541918448.0}</t>
  </si>
  <si>
    <t>{'2018': -0.003493317869815051, '2019': 0.023648933931971965, '2020': -0.06085167086244898, '2021': -0.04125971040940082, '2022': -0.029354322002973072}</t>
  </si>
  <si>
    <t>MKV</t>
  </si>
  <si>
    <t>{'2013': 858680184.0, '2014': 2436861041.0, '2015': 1042069818.0, '2016': 2101852931.0, '2017': 191783039.0, '2018': -217543863.0, '2019': 1697589099.0, '2020': 7052865138.0, '2021': 7528492919.0, '2022': 5904050504.0}</t>
  </si>
  <si>
    <t>{'2018': -0.16229587661116432, '2019': -0.13308170758694934, '2020': 1.2481532558565263, '2021': 0.5012346334255898, '2022': 0.3514552376572114}</t>
  </si>
  <si>
    <t>ITC</t>
  </si>
  <si>
    <t>{'2013': -297202133115.0, '2014': 7279640007.0, '2015': 7159526754.0, '2016': 28686730753.0, '2017': 79163977944.0, '2018': 81718304480.0, '2019': 116722425483.0, '2020': 141457510417.0, '2021': 136067558148.0, '2022': 151585021259.0}</t>
  </si>
  <si>
    <t>{'2018': -2.166345816300974, '2019': 0.5364627315888053, '2020': 0.4284497369010231, '2021': 0.23982373965669224, '2022': 0.1304578611784353}</t>
  </si>
  <si>
    <t>SGT</t>
  </si>
  <si>
    <t>{'2013': 4741530979.0, '2014': 28656864000.0, '2015': 22331754860.0, '2016': 50998039009.0, '2017': 111204019483.0, '2018': 117956208950.0, '2019': 10951628289.0, '2020': 12508385402.0, '2021': 68276045666.0, '2022': 78698993771.0}</t>
  </si>
  <si>
    <t>{'2018': 0.5194949330254442, '2019': -0.053466411563517294, '2020': -0.031340344971633016, '2021': 0.05690700373022456, '2022': -0.10129448968032888}</t>
  </si>
  <si>
    <t>SBT</t>
  </si>
  <si>
    <t>{'2013': 239006666986.0, '2014': 120553193672.0, '2015': 284643666066.0, '2016': 299077454509.0, '2017': 420264951573.0, '2018': 294129640967.0, '2019': 321897292881.0, '2020': 586655675027.0, '2021': 821429706768.0, '2022': 739332919892.0}</t>
  </si>
  <si>
    <t>{'2018': 0.04042619515395723, '2019': 0.14192465785762792, '2020': 0.18642566932684596, '2021': 0.27177182825098983, '2022': 0.13053139243206896}</t>
  </si>
  <si>
    <t>VGP</t>
  </si>
  <si>
    <t>{'2013': 19155379878.0, '2014': 13224751422.0, '2015': 37804179393.0, '2016': 7437235172.0, '2017': 23773252472.0, '2018': 5217764280.0, '2019': 6823108643.0, '2020': 15688319937.0, '2021': 16965030799.0, '2022': 20584199481.0}</t>
  </si>
  <si>
    <t>{'2018': -0.13745888178283422, '2019': -0.07319745020948748, '2020': -0.2728482157655594, '2021': 0.16165333007452232, '2022': -0.04657763322396068}</t>
  </si>
  <si>
    <t>AGR</t>
  </si>
  <si>
    <t>{'2013': 19781653557.0, '2014': 47774889265.0, '2015': -186705943166.0, '2016': -405397932938.0, '2017': 65275274846.0, '2018': 67815231453.0, '2019': 68256885192.0, '2020': 96793289690.0, '2021': 390130202453.0, '2022': 146342776418.0}</t>
  </si>
  <si>
    <t>{'2018': -0.10458632745822381, '2019': -0.04980564051327335, '2020': -0.7255138277149101, '2021': -7.417010247412767, '2022': 0.11778429612476395}</t>
  </si>
  <si>
    <t>PVS</t>
  </si>
  <si>
    <t>{'2013': 1575588822596.0, '2014': 1974763911955.0, '2015': 1517394760704.0, '2016': 1038743379556.0, '2017': 1006897375323.0, '2018': 1047286209708.0, '2019': 1032808724268.0, '2020': 623996082965.0, '2021': 674602999567.0, '2022': 883636252979.0}</t>
  </si>
  <si>
    <t>{'2018': -0.07426877239240358, '2019': -0.14304372631985124, '2020': -0.15831614840816188, '2021': -0.07666546185816907, '2022': -0.02810592947021862}</t>
  </si>
  <si>
    <t>KMT</t>
  </si>
  <si>
    <t>{'2013': 1982171693.0, '2014': 2142225211.0, '2015': 3259607716.0, '2016': 5210945332.0, '2017': 12001523105.0, '2018': 8046523896.0, '2019': 7289380410.0, '2020': 6076496078.0, '2021': 11950109474.0, '2022': 12140726093.0}</t>
  </si>
  <si>
    <t>{'2018': 0.2465537310551166, '2019': 0.1678739941065761, '2020': 0.07866649629194605, '2021': 0.174477334103876, '2022': 0.00306857611433131}</t>
  </si>
  <si>
    <t>SGH</t>
  </si>
  <si>
    <t>{'2013': 3235367070.0, '2014': 3036462860.0, '2015': 4016665640.0, '2016': 7343080638.0, '2017': 15989341594.0, '2018': 19188648027.0, '2019': 20062650742.0, '2020': 4390637295.0, '2021': 4425739119.0, '2022': 8946045440.0}</t>
  </si>
  <si>
    <t>{'2018': 0.4745046239056267, '2019': 0.34344857422247216, '2020': 0.005615157416665484, '2021': -0.04355908131447131, '2022': -0.10995354620586907}</t>
  </si>
  <si>
    <t>L10</t>
  </si>
  <si>
    <t>{'2013': 25579872375.0, '2014': 26723145661.0, '2015': 30405239193.0, '2016': 33023210277.0, '2017': 27629315099.0, '2018': 17970592472.0, '2019': 17502964125.0, '2020': 18078967436.0, '2021': 14656661817.0, '2022': 16844528324.0}</t>
  </si>
  <si>
    <t>{'2018': -0.05307783457046091, '2019': -0.06791955413001967, '2020': -0.09741676324416795, '2021': -0.16082080919403388, '2022': -0.1125308374839781}</t>
  </si>
  <si>
    <t>SHA</t>
  </si>
  <si>
    <t>{'2013': 5521958833.0, '2014': 10168337147.0, '2015': 28472359354.0, '2016': 40861648342.0, '2017': 35527890013.0, '2018': 35804526672.0, '2019': 30854737802.0, '2020': 25188101232.0, '2021': 17856302525.0, '2022': 17675852236.0}</t>
  </si>
  <si>
    <t>{'2018': 0.25119881200273164, '2019': 0.13714610906292915, '2020': -0.019147830391307324, '2021': -0.1367437539664819, '2022': -0.12292120247726893}</t>
  </si>
  <si>
    <t>NAG</t>
  </si>
  <si>
    <t>{'2013': 1202198094.0, '2014': 15201411580.0, '2015': 10526052441.0, '2016': 11322431839.0, '2017': 15646936551.0, '2018': 10748411727.0, '2019': 14441341234.0, '2020': 8509277903.0, '2021': 18014014171.0, '2022': 22157410225.0}</t>
  </si>
  <si>
    <t>{'2018': 0.17711290061357293, '2019': -0.011979942016564205, '2020': -0.03217307085551041, '2021': 0.11029765766497968, '2022': 0.09665195151052605}</t>
  </si>
  <si>
    <t>PDB</t>
  </si>
  <si>
    <t>{'2013': 1004437584.0, '2014': 8093858679.0, '2015': 27751331527.0, '2016': 28197357286.0, '2017': 15367622240.0, '2018': 18123874894.0, '2019': 21046946654.0, '2020': 3916691158.0, '2021': 2295785997.0, '2022': 382286155.0}</t>
  </si>
  <si>
    <t>{'2018': 0.21288964631421842, '2019': 0.13280581180314396, '2020': -0.21572322321978946, '2021': -0.2989131717025766, '2022': -0.24666845954582486}</t>
  </si>
  <si>
    <t>ASP</t>
  </si>
  <si>
    <t>{'2013': 12091471334.0, '2014': 1873135264.0, '2015': -10166575724.0, '2016': 18830397257.0, '2017': 44110042557.0, '2018': 56945936391.0, '2019': 39746423536.0, '2020': 33368864278.0, '2021': 25374646454.0, '2022': 1514241102.0}</t>
  </si>
  <si>
    <t>{'2018': 0.6720930910552783, '2019': 0.33938786554145245, '2020': 0.2912727627149286, '2021': 0.033907734579717165, '2022': -0.21346366241483408}</t>
  </si>
  <si>
    <t>VC6</t>
  </si>
  <si>
    <t>{'2013': 8310562643.0, '2014': 7806480990.0, '2015': 2326882058.0, '2016': 7566732758.0, '2017': 7508201212.0, '2018': 7693357024.0, '2019': 7941551621.0, '2020': 4992402943.0, '2021': 8884450265.0, '2022': 8911869763.0}</t>
  </si>
  <si>
    <t>{'2018': -0.018413681886622582, '2019': 0.004105283911489011, '2020': 0.08068356991752443, '2021': 0.036908532962143935, '2022': 0.037916530293005034}</t>
  </si>
  <si>
    <t>AAT</t>
  </si>
  <si>
    <t>{'2014': 23173652458.0, '2015': 711763447.0, '2016': 150115366.0, '2017': 1514265452.0, '2018': 23989962076.0, '2019': 21147090794.0, '2020': 14038467792.0, '2021': 28813656259.0, '2022': 89028136264.0}</t>
  </si>
  <si>
    <t>{'2019': -0.04090778221634999, '2020': 0.28048426855247444, '2021': 0.4711306263772076, '2022': 0.977771005133986}</t>
  </si>
  <si>
    <t>CTD</t>
  </si>
  <si>
    <t>{'2013': 257137686891.0, '2014': 327353295196.0, '2015': 666080628989.0, '2016': 1422143918540.0, '2017': 1652679229340.0, '2018': 1510407549274.0, '2019': 710890717770.0, '2020': 334374615618.0, '2021': 24007379559.0, '2022': 20712200279.0}</t>
  </si>
  <si>
    <t>{'2018': 0.2897469322974571, '2019': 0.06875075822033244, '2020': -0.05563481595019899, '2021': -0.24831498528672497, '2022': -0.3855927248890405}</t>
  </si>
  <si>
    <t>VIC</t>
  </si>
  <si>
    <t>{'2013': 6779512147953.0, '2014': 3158582676074.0, '2015': 1215774826080.0, '2016': 3384588126613.0, '2017': 4462411670513.0, '2018': 3823739000000.0, '2019': 7545915000000.0, '2020': 5464627000000.0, '2021': -2513883000000.0, '2022': 8781861000000.0}</t>
  </si>
  <si>
    <t>{'2018': -0.1555598893072461, '2019': 0.273437581307809, '2020': 0.20794650759696737, '2021': -0.23898561728205955, '2022': 0.22996822122241237}</t>
  </si>
  <si>
    <t>BBS</t>
  </si>
  <si>
    <t>{'2013': 7936342994.0, '2014': 8344578172.0, '2015': 8353511178.0, '2016': 8658535637.0, '2017': 3954106386.0, '2018': 4974795187.0, '2019': 5608509307.0, '2020': 6739428340.0, '2021': 10208419100.0, '2022': 7812598931.0}</t>
  </si>
  <si>
    <t>{'2018': -0.07951088393733977, '2019': -0.07980244550748997, '2020': -0.051160398812680766, '2021': 0.0517743128457127, '2022': 0.12254917859603573}</t>
  </si>
  <si>
    <t>CTI</t>
  </si>
  <si>
    <t>{'2013': 2319627871.0, '2014': 16243375369.0, '2015': 67982094974.0, '2016': 107691784310.0, '2017': 146813337467.0, '2018': 123938870306.0, '2019': 80428918341.0, '2020': 96939207947.0, '2021': -4257292322.0, '2022': 92449762260.0}</t>
  </si>
  <si>
    <t>{'2018': 0.3566021521352762, '2019': 0.13872872144066764, '2020': 0.05496220530566098, '2021': -0.2014153217099792, '2022': -0.12247826490353939}</t>
  </si>
  <si>
    <t>TJC</t>
  </si>
  <si>
    <t>{'2013': 2986468121.0, '2014': 23020874051.0, '2015': 10631737934.0, '2016': 11447202884.0, '2017': 107310399.0, '2018': 1228545492.0, '2019': -26500042071.0, '2020': 2167430448.0, '2021': 17241736244.0, '2022': 49362374775.0}</t>
  </si>
  <si>
    <t>{'2018': -0.03647627216361997, '2019': -1.0664412791180709, '2020': 2.7434795268642884, '2021': -0.5017106234552986, '2022': -8.558626861073803}</t>
  </si>
  <si>
    <t>TPH</t>
  </si>
  <si>
    <t>{'2013': 1191169586.0, '2014': 1562334878.0, '2015': 1255421835.0, '2016': 1072311853.0, '2017': 1180590976.0, '2018': 1428579262.0, '2019': 1575012464.0, '2020': 1638695639.0, '2021': 1580160020.0, '2022': 1599547749.0}</t>
  </si>
  <si>
    <t>{'2018': 0.037913790227589235, '2019': 0.0019506262782954668, '2020': 0.05885729807412346, '2021': 0.07365252483418298, '2022': 0.056592543840797746}</t>
  </si>
  <si>
    <t>VCC</t>
  </si>
  <si>
    <t>{'2013': 15953673426.0, '2014': 18544174424.0, '2015': 24583004184.0, '2016': 22205651734.0, '2017': 11027134160.0, '2018': 12826061115.0, '2019': 14046208150.0, '2020': 6287332999.0, '2021': 7155811513.0, '2022': 8370334850.0}</t>
  </si>
  <si>
    <t>{'2018': -0.03388028444333849, '2019': -0.05043353196739636, '2020': -0.21603601885479093, '2021': -0.22668020594747287, '2022': -0.051746541937498544}</t>
  </si>
  <si>
    <t>HHS</t>
  </si>
  <si>
    <t>{'2013': 82049842747.0, '2014': 135853280678.0, '2015': 481000899770.0, '2016': 138514676294.0, '2017': 91988703280.0, '2018': 183558269276.0, '2019': 190278763208.0, '2020': 284192226795.0, '2021': 232769603773.0, '2022': 221996674167.0}</t>
  </si>
  <si>
    <t>{'2018': 0.10921843986455686, '2019': 0.05279333286313095, '2020': -0.1813334393800255, '2021': 0.10607930801582367, '2022': 0.13228491623293637}</t>
  </si>
  <si>
    <t>VAF</t>
  </si>
  <si>
    <t>{'2013': 83711697122.0, '2014': 85210833676.0, '2015': 65182812034.0, '2016': 44431813707.0, '2017': 57345871761.0, '2018': 47250733705.0, '2019': 11962868252.0, '2020': 21557362756.0, '2021': 27980337068.0, '2022': 37867212736.0}</t>
  </si>
  <si>
    <t>{'2018': -0.10855256248444393, '2019': -0.2446311545297166, '2020': -0.1928843726242326, '2021': -0.0901210533339364, '2022': -0.11727267002574579}</t>
  </si>
  <si>
    <t>TPC</t>
  </si>
  <si>
    <t>{'2013': 23451751468.0, '2014': 11733464823.0, '2015': 10579683995.0, '2016': 21261501471.0, '2017': 29362715659.0, '2018': 30143231298.0, '2019': 21080874983.0, '2020': 21789425093.0, '2021': 15201049511.0, '2022': 14959332695.0}</t>
  </si>
  <si>
    <t>{'2018': 0.06942152817024606, '2019': 0.0906805976074486, '2020': 0.09970594833651535, '2021': -0.04901781238602811, '2022': -0.12250139599535645}</t>
  </si>
  <si>
    <t>TEG</t>
  </si>
  <si>
    <t>{'2013': -159090181.0, '2014': 1126999452.0, '2015': 5819344276.0, '2016': 31671849891.0, '2017': 29595014786.0, '2018': 31787356809.0, '2019': 3489184188.0, '2020': 7554695079.0, '2021': 46284128173.0, '2022': 41122469632.0}</t>
  </si>
  <si>
    <t>{'2018': 0.4694270945491988, '2019': 0.0236217138467663, '2020': 0.016952952161285697, '2021': 0.14037026781757966, '2022': 0.09710570330671171}</t>
  </si>
  <si>
    <t>X20</t>
  </si>
  <si>
    <t>{'2015': 37223795278.0, '2016': 32863354125.0, '2017': 30738977345.0, '2018': 24010891653.0, '2019': 5277878494.0, '2020': 16316475567.0, '2021': 9474099780.0, '2022': 22162163076.0}</t>
  </si>
  <si>
    <t>{'2020': -0.16068352056468807, '2021': -0.21417244982545733, '2022': -0.09994152746483506}</t>
  </si>
  <si>
    <t>APS</t>
  </si>
  <si>
    <t>{'2013': 11689152489.0, '2014': 18090701347.0, '2015': 6555254402.0, '2016': 2705163192.0, '2017': 10354435678.0, '2018': 1965818372.0, '2019': -34382685779.0, '2020': 56538370262.0, '2021': 562596953375.0, '2022': -449048318779.0}</t>
  </si>
  <si>
    <t>{'2018': -0.19684971703021198, '2019': -1.3227015646245548, '2020': -3.9043165655745464, '2021': 15.058504568371555, '2022': -0.7694249072151598}</t>
  </si>
  <si>
    <t>PTC</t>
  </si>
  <si>
    <t>{'2013': 1415707877.0, '2014': 3770382786.0, '2015': -4978323463.0, '2016': 22117944027.0, '2017': 5008687233.0, '2018': -52257964773.0, '2019': 62383829447.0, '2020': 58317764082.0, '2021': 57048832784.0, '2022': -53721637305.0}</t>
  </si>
  <si>
    <t>{'2018': -1.9635944331660995, '2019': -2.2253250502723896, '2020': 1.9611993956429024, '2021': 0.3654995680785216, '2022': -0.4500368394469719}</t>
  </si>
  <si>
    <t>ICG</t>
  </si>
  <si>
    <t>{'2013': 2429236248.0, '2014': 14446345465.0, '2015': 17927251121.0, '2016': 5874329172.0, '2017': 493454098.0, '2018': 47310970160.0, '2019': 13059767014.0, '2020': 13114729816.0, '2021': 13381351414.0, '2022': 1699614617.0}</t>
  </si>
  <si>
    <t>{'2018': 1.0901399628955137, '2019': -0.016113196801042493, '2020': -0.05684140374608538, '2021': 0.09401022773096074, '2022': 0.013806739430355904}</t>
  </si>
  <si>
    <t>SKG</t>
  </si>
  <si>
    <t>{'2013': 55676740453.0, '2014': 103236269267.0, '2015': 174979873956.0, '2016': 212912867564.0, '2017': 172872162878.0, '2018': 133452182583.0, '2019': 101100416328.0, '2020': 22708584409.0, '2021': -38539402593.0, '2022': 42977070896.0}</t>
  </si>
  <si>
    <t>{'2018': 0.10806979150571483, '2019': -0.002678342152886709, '2020': -0.19145974898510304, '2021': -0.3910329689773523, '2022': -0.3317086336580959}</t>
  </si>
  <si>
    <t>TKC</t>
  </si>
  <si>
    <t>{'2012': 1069513699.0, '2013': 2365083041.0, '2014': 3228565618.0, '2015': 8238942126.0, '2016': 17431872936.0, '2017': 27695240167.0, '2018': 12178884056.0, '2019': 832174831.0, '2020': 3458113914.0, '2021': 3233671593.0}</t>
  </si>
  <si>
    <t>{'2017': 0.8234596728434284, '2018': 0.1664492927854984, '2019': -0.03484468023521462, '2020': -0.07202524960101567, '2021': -0.2305041795073229}</t>
  </si>
  <si>
    <t>TRC</t>
  </si>
  <si>
    <t>{'2013': 229892990310.0, '2014': 139492112497.0, '2015': 54788424888.0, '2016': 69597921423.0, '2017': 144812635216.0, '2018': 119956621717.0, '2019': 83354733728.0, '2020': 92279668205.0, '2021': 97217945620.0, '2022': 74991485384.0}</t>
  </si>
  <si>
    <t>{'2018': -0.1721564493854497, '2019': -0.10619052555691615, '2020': 0.07934481086118896, '2021': 0.05415674237979557, '2022': -0.12987043163704964}</t>
  </si>
  <si>
    <t>LGL</t>
  </si>
  <si>
    <t>{'2013': -49768761052.0, '2014': 30193191295.0, '2015': 8144724337.0, '2016': 15029885243.0, '2017': 91576953026.0, '2018': 110981729053.0, '2019': 62189572003.0, '2020': 2069494744.0, '2021': 1264409699.0, '2022': 5431827061.0}</t>
  </si>
  <si>
    <t>{'2018': 1.6889814888512507, '2019': 0.12502176538623788, '2020': -0.0211001985591942, '2021': -0.048840131617461195, '2022': -0.321338527110399}</t>
  </si>
  <si>
    <t>ONE</t>
  </si>
  <si>
    <t>{'2013': 5593632840.0, '2014': 6067420862.0, '2015': 9508722776.0, '2016': 9641748287.0, '2017': 7934829152.0, '2018': 5929764084.0, '2019': 4069635041.0, '2020': 6046239825.0, '2021': 6730806186.0, '2022': 6038964967.0}</t>
  </si>
  <si>
    <t>{'2018': 0.008675170952085948, '2019': -0.05111716444770942, '2020': -0.09336688749328283, '2021': -0.08657793606825864, '2022': -0.0617318632636739}</t>
  </si>
  <si>
    <t>POT</t>
  </si>
  <si>
    <t>{'2013': 8560362791.0, '2014': 11740591384.0, '2015': 27854492801.0, '2016': 25333839619.0, '2017': 31651289084.0, '2018': 32737299494.0, '2019': 17983151949.0, '2020': 18063410157.0, '2021': 13255261535.0, '2022': 15270804492.0}</t>
  </si>
  <si>
    <t>{'2018': 0.2299486810573829, '2019': 0.048273125967345135, '2020': -0.07222689123093069, '2021': -0.09603780753030254, '2022': -0.14407973612098915}</t>
  </si>
  <si>
    <t>NAP</t>
  </si>
  <si>
    <t>{'2013': 1333413280.0, '2014': 7657627057.0, '2015': 17270292672.0, '2016': 19865627660.0, '2017': 20941825071.0, '2018': 16084461880.0, '2019': 8851263015.0, '2020': 11166907553.0, '2021': 15826689174.0, '2022': 16478300152.0}</t>
  </si>
  <si>
    <t>{'2018': 0.2199391033734257, '2019': 0.014588589278241259, '2020': -0.0735228282481168, '2021': -0.05251506972849923, '2022': -0.06125229424211553}</t>
  </si>
  <si>
    <t>L18</t>
  </si>
  <si>
    <t>{'2013': 7715546611.0, '2014': 10047866854.0, '2015': 8383481361.0, '2016': 9986638849.0, '2017': 4484044795.0, '2018': 2770027358.0, '2019': 15669103447.0, '2020': 12079593849.0, '2021': 34944860968.0, '2022': 30635143795.0}</t>
  </si>
  <si>
    <t>{'2018': -0.12175810176996994, '2019': 0.157580939154786, '2020': 0.08950877897968397, '2021': 0.5547577321684739, '2022': 0.37386683214424177}</t>
  </si>
  <si>
    <t>VPH</t>
  </si>
  <si>
    <t>{'2013': 6275740412.0, '2014': 2944000160.0, '2015': 108616179521.0, '2016': 80845712879.0, '2017': 190686453124.0, '2018': 146515035706.0, '2019': 29897651073.0, '2020': 13643792677.0, '2021': 83208350918.0, '2022': 19666008358.0}</t>
  </si>
  <si>
    <t>{'2018': 0.360171519705453, '2019': 0.05089364661470131, '2020': -0.1706414594838103, '2021': 0.005118492541450217, '2022': -0.36861724678629376}</t>
  </si>
  <si>
    <t>FCM</t>
  </si>
  <si>
    <t>{'2013': 35785669444.0, '2014': 24564259849.0, '2015': 21789655009.0, '2016': 39906291450.0, '2017': 34404293431.0, '2018': 36956490360.0, '2019': 42906716265.0, '2020': 29138464519.0, '2021': 13072748577.0, '2022': 20763692194.0}</t>
  </si>
  <si>
    <t>{'2018': 0.007483666665968823, '2019': 0.11637064584151709, '2020': 0.04176327331354896, '2021': -0.14638160838160466, '2022': -0.08717224830287183}</t>
  </si>
  <si>
    <t>TLH</t>
  </si>
  <si>
    <t>{'2013': 114329983855.0, '2014': 74084337161.0, '2015': -169347618563.0, '2016': 456906509372.0, '2017': 340710371245.0, '2018': 84857838949.0, '2019': -142963446137.0, '2020': 75849410014.0, '2021': 442096574438.0, '2022': 5434695915.0}</t>
  </si>
  <si>
    <t>{'2018': -0.036087593184144943, '2019': -0.2757172632097634, '2020': 0.4300467532161906, '2021': -0.018163660861672305, '2022': -0.4188062729994821}</t>
  </si>
  <si>
    <t>MCC</t>
  </si>
  <si>
    <t>{'2013': 6612037952.0, '2014': 10283632943.0, '2015': 10918998927.0, '2016': 11645138506.0, '2017': 7194326775.0, '2018': 4900436903.0, '2019': 6509066325.0, '2020': 2361838704.0, '2021': 2139709397.0, '2022': 3491007570.0}</t>
  </si>
  <si>
    <t>{'2018': -0.03668701702906371, '2019': -0.08398651071754717, '2020': -0.2078596723606289, '2021': -0.29148095129674517, '2022': -0.16027953268416248}</t>
  </si>
  <si>
    <t>LCD</t>
  </si>
  <si>
    <t>{'2013': 2554652403.0, '2014': 1608062382.0, '2015': 1981989440.0, '2016': 3205823615.0, '2017': 2527775506.0, '2018': 1795592496.0, '2019': 1389980217.0, '2020': 2991134084.0, '2021': 1778114732.0, '2022': 126755766.0}</t>
  </si>
  <si>
    <t>{'2018': -0.06390305794434963, '2019': -0.019613039879592117, '2020': 0.09257221488933272, '2021': -0.11987172225713438, '2022': -0.22904817689579346}</t>
  </si>
  <si>
    <t>DTT</t>
  </si>
  <si>
    <t>{'2013': 697390818.0, '2014': 3254140319.0, '2015': 5624297194.0, '2016': 8140574358.0, '2017': 4199294153.0, '2018': 5059395816.0, '2019': 7420782175.0, '2020': 8710809904.0, '2021': 3464071198.0, '2022': 9217725878.0}</t>
  </si>
  <si>
    <t>{'2018': 0.1990356514532772, '2019': 0.15856188190922862, '2020': 0.10138213984246698, '2021': -0.13946864653189078, '2022': 0.17392286294601636}</t>
  </si>
  <si>
    <t>THB</t>
  </si>
  <si>
    <t>{'2013': 33306022108.0, '2014': 36834607788.0, '2015': 14787507733.0, '2016': 11860927977.0, '2017': 9837748728.0, '2018': 5814304319.0, '2019': 15449094932.0, '2020': 3077856334.0, '2021': 5604955741.0, '2022': 9986370262.0}</t>
  </si>
  <si>
    <t>{'2018': -0.2578311840292291, '2019': -0.2702405606321485, '2020': -0.20276598809889648, '2021': -0.1358814386735928, '2022': 0.0037357149413550436}</t>
  </si>
  <si>
    <t>VDL</t>
  </si>
  <si>
    <t>{'2013': 22611285558.0, '2014': 20319251457.0, '2015': 24958917015.0, '2016': 20562071701.0, '2017': 20957231046.0, '2018': 18769028077.0, '2019': 17544678866.0, '2020': 11819903958.0, '2021': 4270593508.0, '2022': -2231164237.0}</t>
  </si>
  <si>
    <t>{'2018': -0.03511837255249502, '2019': -0.026282699620646895, '2020': -0.12782144938976897, '2021': -0.18171721955367184, '2022': -0.3160842633351114}</t>
  </si>
  <si>
    <t>SFG</t>
  </si>
  <si>
    <t>{'2013': 115398403359.0, '2014': 100898266931.0, '2015': 86046094199.0, '2016': 90588857405.0, '2017': 91953763870.0, '2018': 68900402138.0, '2019': 1539578443.0, '2020': 3025746696.0, '2021': 36595558486.0, '2022': 45030666060.0}</t>
  </si>
  <si>
    <t>{'2018': -0.09589482914139874, '2019': -0.2266458661705723, '2020': -0.2448770516155121, '2021': -0.21090444598541272, '2022': -0.23227525818123462}</t>
  </si>
  <si>
    <t>TC6</t>
  </si>
  <si>
    <t>{'2013': 59298116496.0, '2014': 43202667248.0, '2015': 41504592214.0, '2016': 947924699.0, '2017': 36506678662.0, '2018': 41313131609.0, '2019': 5998551133.0, '2020': 7212793108.0, '2021': 37609205512.0, '2022': 1573989815.0}</t>
  </si>
  <si>
    <t>{'2018': -0.09911268013198136, '2019': -0.22758291715663975, '2020': -0.27157329990143303, '2021': 0.3985828204357104, '2022': -0.271553102311613}</t>
  </si>
  <si>
    <t>BCC</t>
  </si>
  <si>
    <t>{'2013': -21617594605.0, '2014': 162089353571.0, '2015': 260426246205.0, '2016': 256671600268.0, '2017': -6794045845.0, '2018': 93631248145.0, '2019': 130503494190.0, '2020': 151740618755.0, '2021': 84353682534.0, '2022': 69328267080.0}</t>
  </si>
  <si>
    <t>{'2018': 0.17709460819625802, '2019': -0.04123348980051902, '2020': -0.14798464553823865, '2021': -0.2753769314725951, '2022': 0.16787921818531817}</t>
  </si>
  <si>
    <t>VMC</t>
  </si>
  <si>
    <t>{'2013': 9463887589.0, '2014': 19870123277.0, '2015': 24044960802.0, '2016': 28549657302.0, '2017': 230895586983.0, '2018': 91603951453.0, '2019': 9576420902.0, '2020': 3328513992.0, '2021': 3612072856.0, '2022': 3021865295.0}</t>
  </si>
  <si>
    <t>{'2018': 0.2625757843387069, '2019': -0.026062362854102687, '2020': -0.053855033436040714, '2021': -0.06851848171827675, '2022': -0.6721610619057455}</t>
  </si>
  <si>
    <t>PTD</t>
  </si>
  <si>
    <t>{'2013': 16419864435.0, '2014': 9053378140.0, '2015': 13446791743.0, '2016': 11577980170.0, '2017': 1382403265.0, '2018': 1247902189.0, '2019': 3245053395.0, '2020': 4653525680.0, '2021': 5591085878.0, '2022': 366565953.0}</t>
  </si>
  <si>
    <t>{'2018': -0.29244101923451987, '2019': -0.1582285243216621, '2020': -0.28457051300940384, '2021': -0.2708160733562013, '2022': -0.0630173186644858}</t>
  </si>
  <si>
    <t>TFC</t>
  </si>
  <si>
    <t>{'2013': 19926036839.0, '2014': 32586620347.0, '2015': 33037302234.0, '2016': 1096038351.0, '2017': 3718863386.0, '2018': 7375713107.0, '2019': 22912885190.0, '2020': 20115687727.0, '2021': -27809983076.0, '2022': 29116668316.0}</t>
  </si>
  <si>
    <t>{'2018': -0.13888499989166203, '2019': -0.124317839276804, '2020': -0.18963108852430102, '2021': -0.5234778452756532, '2022': 0.9652127990838855}</t>
  </si>
  <si>
    <t>SGD</t>
  </si>
  <si>
    <t>{'2013': 5326593232.0, '2014': 4552471269.0, '2015': 3766295854.0, '2016': 4121436744.0, '2017': 4783967014.0, '2018': 5169605196.0, '2019': 3857225359.0, '2020': 3381386724.0, '2021': 1787298631.0, '2022': 159298933.0}</t>
  </si>
  <si>
    <t>{'2018': -0.006961539538675765, '2019': -0.031046390193839035, '2020': -0.017738949460520848, '2021': -0.10951391642687017, '2022': -0.24366670575371677}</t>
  </si>
  <si>
    <t>PVB</t>
  </si>
  <si>
    <t>{'2013': 58685778645.0, '2014': 147521749230.0, '2015': 75095875393.0, '2016': -53983112270.0, '2017': 56276197038.0, '2018': 23092693824.0, '2019': 37362239145.0, '2020': 60551417423.0, '2021': 580993441.0, '2022': -12982597536.0}</t>
  </si>
  <si>
    <t>{'2018': -0.12550608460455187, '2019': -0.44418547752548426, '2020': -0.10551398135776086, '2021': 0.4425332982279657, '2022': -0.38939286958327046}</t>
  </si>
  <si>
    <t>HMH</t>
  </si>
  <si>
    <t>{'2013': 39037943283.0, '2014': 40564778221.0, '2015': 33155115404.0, '2016': 30997058210.0, '2017': 21963455127.0, '2018': 11340145225.0, '2019': 11791449165.0, '2020': 16656572339.0, '2021': 16763032316.0, '2022': 1961940628.0}</t>
  </si>
  <si>
    <t>{'2018': -0.16713778538738314, '2019': -0.20847133705867124, '2020': -0.15102025106135966, '2021': -0.15346877048677202, '2022': -0.2547488072122588}</t>
  </si>
  <si>
    <t>NST</t>
  </si>
  <si>
    <t>{'2013': 13502162945.0, '2014': 16021444196.0, '2015': -25070163736.0, '2016': 15045582902.0, '2017': 14785553418.0, '2018': 13312450076.0, '2019': 14760248678.0, '2020': 888738132.0, '2021': 6361437304.0, '2022': 7104541703.0}</t>
  </si>
  <si>
    <t>{'2018': -0.005533475122685057, '2019': -0.036990774104696506, '2020': 0.7906183137661034, '2021': -0.14770820742225568, '2022': -0.15328782166323052}</t>
  </si>
  <si>
    <t>TSB</t>
  </si>
  <si>
    <t>{'2013': 360567443.0, '2014': 21538357821.0, '2015': 2595669215.0, '2016': 5793701144.0, '2017': 4010666677.0, '2018': 1533354425.0, '2019': 4562267016.0, '2020': 4508362248.0, '2021': 4599994194.0, '2022': 3449498173.0}</t>
  </si>
  <si>
    <t>{'2018': 0.03419307475666691, '2019': -0.4785805929682315, '2020': 0.10341308125788011, '2021': -0.05849110102866902, '2022': -0.029205250310391378}</t>
  </si>
  <si>
    <t>DRH</t>
  </si>
  <si>
    <t>{'2013': 2203575955.0, '2014': 11248772352.0, '2015': 14338087676.0, '2016': 68991494227.0, '2017': 68562639295.0, '2018': 65749948719.0, '2019': 54693500069.0, '2020': 50960539804.0, '2021': 13250115313.0, '2022': 66150880.0}</t>
  </si>
  <si>
    <t>{'2018': 0.3843269419385338, '2019': 0.18980536008254253, '2020': 0.13447541458628118, '2021': -0.18041726345498835, '2022': -0.2705053684420028}</t>
  </si>
  <si>
    <t>RDP</t>
  </si>
  <si>
    <t>{'2013': 26196146064.0, '2014': 22788676472.0, '2015': 59950295227.0, '2016': 53068665319.0, '2017': -54789880689.0, '2018': 23103890829.0, '2019': 43244598222.0, '2020': 1379173509.0, '2021': 33031615015.0, '2022': 7962033707.0}</t>
  </si>
  <si>
    <t>{'2018': -0.028841924097353755, '2019': 0.1964617570730421, '2020': -0.4701578480894464, '2021': -0.30356201790899634, '2022': 1.3650802195995555}</t>
  </si>
  <si>
    <t>LAF</t>
  </si>
  <si>
    <t>{'2013': 33605586653.0, '2014': 11643595141.0, '2015': 24388838491.0, '2016': 24779153844.0, '2017': 4094902893.0, '2018': -63557983641.0, '2019': 17872545768.0, '2020': 24253173979.0, '2021': 39631137175.0, '2022': 25742262359.0}</t>
  </si>
  <si>
    <t>{'2018': -0.9863112547337841, '2019': 4.619146866429279, '2020': -0.017903698515766838, '2021': 1.9957533949591562, '2022': 0.9710046111993409}</t>
  </si>
  <si>
    <t>VC7</t>
  </si>
  <si>
    <t>{'2013': 4135328164.0, '2014': 4807739746.0, '2015': 7151511156.0, '2016': 16550513361.0, '2017': 19907709160.0, '2018': 20089945626.0, '2019': 12113155685.0, '2020': 8716681392.0, '2021': 10450063271.0, '2022': 12546900816.0}</t>
  </si>
  <si>
    <t>{'2018': 0.30359213933794726, '2019': 0.10663685832004259, '2020': 0.020645188064102104, '2021': -0.07883958848951886, '2022': -0.103269652419501}</t>
  </si>
  <si>
    <t>PPE</t>
  </si>
  <si>
    <t>{'2013': 102222300.0, '2014': 4342800011.0, '2015': 6272650008.0, '2016': -4769367095.0, '2017': -3967603801.0, '2018': 941949364.0, '2019': -1557898853.0, '2020': 153774172.0, '2021': 675186562.0, '2022': 1863742036.0}</t>
  </si>
  <si>
    <t>{'2018': 0.4239543902220946, '2019': -2.0921285156484806, '2020': 1.9864736166308299, '2021': -0.5918542363535754, '2022': -1.5531234747912284}</t>
  </si>
  <si>
    <t>PCT</t>
  </si>
  <si>
    <t>{'2013': 9282401628.0, '2014': 19271110675.0, '2015': 16507563422.0, '2016': 21157970985.0, '2017': 1155404378.0, '2018': 4992853832.0, '2019': 18739010017.0, '2020': 15131063492.0, '2021': 13488891824.0, '2022': 14181389163.0}</t>
  </si>
  <si>
    <t>{'2018': -0.06366727634481623, '2019': -0.008434675021012156, '2020': -0.022005407784108078, '2021': -0.12536029184546582, '2022': 0.24344348150548178}</t>
  </si>
  <si>
    <t>DST</t>
  </si>
  <si>
    <t>{'2013': 182196772.0, '2014': 141033514.0, '2015': 784904067.0, '2016': 707856515.0, '2017': -11649325919.0, '2018': 7391186397.0, '2019': -6499972795.0, '2020': 3706132485.0, '2021': 44997974672.0, '2022': 31939334740.0}</t>
  </si>
  <si>
    <t>{'2018': -0.7331174609235839, '2019': 2.5305381841910015, '2020': -0.3152852154511326, '2021': -6.981282668058831, '2022': 1.148702540091317}</t>
  </si>
  <si>
    <t>BXH</t>
  </si>
  <si>
    <t>{'2013': 7865606776.0, '2014': 6089283988.0, '2015': 5365171877.0, '2016': 8543070650.0, '2017': 3143323241.0, '2018': 2401277180.0, '2019': 3479346774.0, '2020': 3992954277.0, '2021': 1629013406.0, '2022': 1555950724.0}</t>
  </si>
  <si>
    <t>{'2018': -0.17623199188725666, '2019': -0.1021816711090516, '2020': -0.05983805369809769, '2021': -0.3206895261680246, '2022': -0.10838329528901144}</t>
  </si>
  <si>
    <t>LM8</t>
  </si>
  <si>
    <t>{'2013': 41107790575.0, '2014': 48746074714.0, '2015': 53752297683.0, '2016': 52632400777.0, '2017': 23490543411.0, '2018': 17555641527.0, '2019': 14405553267.0, '2020': 5926709771.0, '2021': 14206069203.0, '2022': 14506915194.0}</t>
  </si>
  <si>
    <t>{'2018': -0.10718720588460794, '2019': -0.17504869979375737, '2020': -0.2955180483304792, '2021': -0.3370410096432939, '2022': -0.11885540256511638}</t>
  </si>
  <si>
    <t>RCL</t>
  </si>
  <si>
    <t>{'2013': 19589461542.0, '2014': 21483553807.0, '2015': 18618576129.0, '2016': 11276679165.0, '2017': 17505733907.0, '2018': 10995268011.0, '2019': 12711294711.0, '2020': 15016818724.0, '2021': 13972850926.0, '2022': 7913320412.0}</t>
  </si>
  <si>
    <t>{'2018': -0.09713806416599009, '2019': -0.1098182254576623, '2020': -0.05065224870770721, '2021': 0.03993985672268597, '2022': -0.13664023963199795}</t>
  </si>
  <si>
    <t>VID</t>
  </si>
  <si>
    <t>{'2013': 22549680823.0, '2014': 8190400319.0, '2015': 9017651534.0, '2016': 16277451187.0, '2017': 108908506423.0, '2018': 13570325940.0, '2019': 1364976845.0, '2020': 21170090565.0, '2021': 35108151243.0, '2022': 25956726672.0}</t>
  </si>
  <si>
    <t>{'2018': -0.05443891104552391, '2019': -0.043762719575367176, '2020': 0.08148402636050721, '2021': 0.11674959595738016, '2022': -0.46053095266848537}</t>
  </si>
  <si>
    <t>SMA</t>
  </si>
  <si>
    <t>{'2013': 6841632648.0, '2014': 5033398228.0, '2015': 386177162.0, '2016': 4832296662.0, '2017': 38670983776.0, '2018': 20645215419.0, '2019': 14486032523.0, '2020': -37787516849.0, '2021': 21856476940.0, '2022': 29416605852.0}</t>
  </si>
  <si>
    <t>{'2018': 0.2475335674771016, '2019': 0.1358760437879414, '2020': -0.4830847022836368, '2021': 0.4167790895811276, '2022': -0.15991338064271177}</t>
  </si>
  <si>
    <t>LAS</t>
  </si>
  <si>
    <t>{'2013': 446819676488.0, '2014': 438723015813.0, '2015': 306285439530.0, '2016': 138150226247.0, '2017': 151872590655.0, '2018': 122696777034.0, '2019': 2411007949.0, '2020': 8054405132.0, '2021': 67024386618.0, '2022': 88528279022.0}</t>
  </si>
  <si>
    <t>{'2018': -0.21872840836733876, '2019': -0.37686916900365564, '2020': -0.4133967326440976, '2021': -0.16807268322278432, '2022': -0.17992518730009102}</t>
  </si>
  <si>
    <t>TMT</t>
  </si>
  <si>
    <t>{'2013': 4476070952.0, '2014': 62210013955.0, '2015': 186624647792.0, '2016': 47589636091.0, '2017': 8837618910.0, '2018': 1166073099.0, '2019': 3890416626.0, '2020': 1809157381.0, '2021': 41371896038.0, '2022': 48292677950.0}</t>
  </si>
  <si>
    <t>{'2018': -0.010686444622368806, '2019': -0.19032072546022663, '2020': -0.7448981815381027, '2021': -0.09823755659818824, '2022': 0.6912824706948838}</t>
  </si>
  <si>
    <t>IBC</t>
  </si>
  <si>
    <t>{'2014': 418554461.0, '2015': 31994884.0, '2016': 11864880343.0, '2017': 160216172955.0, '2018': 58489469599.0, '2019': 39484712345.0, '2020': 61138416669.0, '2021': 112265496006.0, '2022': -86803255527.0}</t>
  </si>
  <si>
    <t>{'2019': 0.1691021407911971, '2020': 0.22624698604407503, '2021': 0.30314776591786896, '2022': -0.5723417733754925}</t>
  </si>
  <si>
    <t>CTX</t>
  </si>
  <si>
    <t>{'2013': 111201740995.0, '2014': 28635055534.0, '2015': 18064868841.0, '2016': 6011228749.0, '2017': 231466348666.0, '2018': 8192906213.0, '2019': 201073651828.0, '2020': -14336841518.0, '2021': -8547166310.0, '2022': 6103803951.0}</t>
  </si>
  <si>
    <t>{'2018': -0.2605317215350486, '2019': 0.5897949709473697, '2020': -0.06970973036119629, '2021': -0.03366824580227232, '2022': -0.5393398075706312}</t>
  </si>
  <si>
    <t>SD5</t>
  </si>
  <si>
    <t>{'2013': 27099292201.0, '2014': 55091178266.0, '2015': 42338043685.0, '2016': 40116894195.0, '2017': 26455404729.0, '2018': 16460380679.0, '2019': 19969350230.0, '2020': 29030704612.0, '2021': 21565159188.0, '2022': 17438720986.0}</t>
  </si>
  <si>
    <t>{'2018': -0.05567172295477858, '2019': -0.19462184391030823, '2020': -0.09156001335964592, '2021': -0.14050860254453015, '2022': -0.07945544882098292}</t>
  </si>
  <si>
    <t>KDC</t>
  </si>
  <si>
    <t>{'2013': 493869552142.0, '2014': 536445639109.0, '2015': 5269944960501.0, '2016': 1175154632972.0, '2017': 445842812216.0, '2018': 38977833951.0, '2019': 148781781825.0, '2020': 203733201262.0, '2021': 590401869878.0, '2022': 362600497164.0}</t>
  </si>
  <si>
    <t>{'2018': -0.057426704361530384, '2019': -0.05192135820552014, '2020': -0.7156978417620272, '2021': -0.2905617851026069, '2022': -0.05830365533062455}</t>
  </si>
  <si>
    <t>STP</t>
  </si>
  <si>
    <t>{'2013': 6616353065.0, '2014': -5993236114.0, '2015': 5884544317.0, '2016': 4891290262.0, '2017': 3275833635.0, '2018': 5285121976.0, '2019': 6751881572.0, '2020': 7283072991.0, '2021': 6602775245.0, '2022': 4499902382.0}</t>
  </si>
  <si>
    <t>{'2018': -0.09071554193345494, '2019': 0.9551516495087047, '2020': 0.053606741146441046, '2021': 0.06226479800971172, '2022': 0.04192204989487236}</t>
  </si>
  <si>
    <t>CSM</t>
  </si>
  <si>
    <t>{'2013': 360066339275.0, '2014': 330964283857.0, '2015': 289926504991.0, '2016': 260895136005.0, '2017': 55001039119.0, '2018': 6047018534.0, '2019': 52449748376.0, '2020': 90660781927.0, '2021': 42015244948.0, '2022': 79184939323.0}</t>
  </si>
  <si>
    <t>{'2018': -0.27298332036061684, '2019': -0.29540146054210303, '2020': -0.2999546738491025, '2021': -0.4706550658120427, '2022': 0.09823911793838362}</t>
  </si>
  <si>
    <t>BPC</t>
  </si>
  <si>
    <t>{'2013': 8279221439.0, '2014': 8308428940.0, '2015': 10520576546.0, '2016': 16921001874.0, '2017': 14102925515.0, '2018': 5685104590.0, '2019': 5237500181.0, '2020': 5321549195.0, '2021': 3755997333.0, '2022': 1090193306.0}</t>
  </si>
  <si>
    <t>{'2018': -0.04462447469240371, '2019': -0.05529415332573275, '2020': -0.09909117310299687, '2021': -0.2785178531391228, '2022': -0.3815706213246428}</t>
  </si>
  <si>
    <t>SCR</t>
  </si>
  <si>
    <t>{'2013': 7959548634.0, '2014': 26540666458.0, '2015': 198987092369.0, '2016': 173514877534.0, '2017': 228692154345.0, '2018': 201996966303.0, '2019': 274252409056.0, '2020': 188691189417.0, '2021': 187140334951.0, '2022': 50165262336.0}</t>
  </si>
  <si>
    <t>{'2018': 0.3052369757932034, '2019': 0.2985443675085382, '2020': -0.009555863445048817, '2021': 0.012768109547085451, '2022': -0.16518444028223037}</t>
  </si>
  <si>
    <t>SDC</t>
  </si>
  <si>
    <t>{'2013': 4315098092.0, '2014': 8103174985.0, '2015': 1164199930.0, '2016': 3524952085.0, '2017': 3667609040.0, '2018': 3623078514.0, '2019': 1962352156.0, '2020': 1348921615.0, '2021': 2378425886.0, '2022': 1707641416.0}</t>
  </si>
  <si>
    <t>{'2018': -0.033310153600858594, '2019': -0.30577196528381306, '2020': 0.01324911381535316, '2021': -0.08115900237545237, '2022': -0.15099454216119687}</t>
  </si>
  <si>
    <t>HAP</t>
  </si>
  <si>
    <t>{'2013': 23378905559.0, '2014': 27932596822.0, '2015': 35194959685.0, '2016': 13087547927.0, '2017': 13252865336.0, '2018': 32668858682.0, '2019': 19683370076.0, '2020': 40376199129.0, '2021': 42572027853.0, '2022': 6635698364.0}</t>
  </si>
  <si>
    <t>{'2018': 0.08232352996851316, '2019': -0.06754086257645016, '2020': 0.045494323933305145, '2021': 0.247625488257303, '2022': -0.04454405276213685}</t>
  </si>
  <si>
    <t>DAG</t>
  </si>
  <si>
    <t>{'2013': 26764532297.0, '2014': 29565078784.0, '2015': 40394022558.0, '2016': 52969114963.0, '2017': 59287450320.0, '2018': 53959880778.0, '2019': 53158186674.0, '2020': 9769931412.0, '2021': 5929066162.0, '2022': 7389285953.0}</t>
  </si>
  <si>
    <t>{'2018': 0.1301336137169169, '2019': 0.09989648864766561, '2020': -0.11788986285299999, '2021': -0.20528546673628723, '2022': -0.28499109024503366}</t>
  </si>
  <si>
    <t>CKV</t>
  </si>
  <si>
    <t>{'2013': 3474753169.0, '2014': 3585949016.0, '2015': 4407349214.0, '2016': 4258941549.0, '2017': 4167194714.0, '2018': 4812185168.0, '2019': 5332619090.0, '2020': 450400437.0, '2021': 4486726521.0, '2022': 2156096638.0}</t>
  </si>
  <si>
    <t>{'2018': 0.06722727370038016, '2019': 0.08226739654763261, '2020': -0.17220379856960663, '2021': 0.01197523205661261, '2022': -0.10447737124861751}</t>
  </si>
  <si>
    <t>KTS</t>
  </si>
  <si>
    <t>{'2013': 13193718993.0, '2014': -3278398867.0, '2015': 22991678277.0, '2016': 39889032616.0, '2017': 35872570870.0, '2018': 10677549775.0, '2019': 3309098568.0, '2020': 3156887430.0, '2021': 4823330600.0, '2022': 9213144073.0}</t>
  </si>
  <si>
    <t>{'2018': -0.02315451909991583, '2019': 0.06205696157163671, '2020': -0.17593403533558158, '2021': -0.3774355465766452, '2022': -0.4609212687356575}</t>
  </si>
  <si>
    <t>BCE</t>
  </si>
  <si>
    <t>{'2013': 47055423011.0, '2014': 21422739120.0, '2015': 25202158539.0, '2016': 15443470609.0, '2017': 29193134605.0, '2018': 37017300369.0, '2019': 37176055341.0, '2020': 33068554730.0, '2021': 22134681589.0, '2022': -58396060591.0}</t>
  </si>
  <si>
    <t>{'2018': -0.0725733497751281, '2019': 0.12280529458386916, '2020': 0.05461556922392422, '2021': 0.04405053565659249, '2022': -0.5523005623065484}</t>
  </si>
  <si>
    <t>SJS</t>
  </si>
  <si>
    <t>{'2013': 70127214288.0, '2014': 156395083139.0, '2015': 225104590991.0, '2016': 178993172174.0, '2017': 131255778317.0, '2018': 109587348601.0, '2019': 104848606569.0, '2020': 30565120259.0, '2021': 64778233441.0, '2022': 119686330323.0}</t>
  </si>
  <si>
    <t>{'2018': 0.05179339243715431, '2019': -0.06432567399007769, '2020': -0.25945878356614493, '2021': -0.20570001513058192, '2022': -0.02623248882031584}</t>
  </si>
  <si>
    <t>VE3</t>
  </si>
  <si>
    <t>{'2013': 2296964436.0, '2014': 3286836669.0, '2015': 3453576106.0, '2016': 2639053437.0, '2017': 1959566517.0, '2018': 302026636.0, '2019': 982393574.0, '2020': 674899220.0, '2021': 1278026781.0, '2022': 29046297.0}</t>
  </si>
  <si>
    <t>{'2018': -0.14629937039884974, '2019': -0.1979581945891056, '2020': -0.29761069809930185, '2021': -0.20753876733301627, '2022': -0.37147443511966555}</t>
  </si>
  <si>
    <t>VTV</t>
  </si>
  <si>
    <t>{'2013': 24782188979.0, '2014': 36820154473.0, '2015': 41500216043.0, '2016': 57641545458.0, '2017': 114495909344.0, '2018': 31196435987.0, '2019': 12914552660.0, '2020': 2024037235.0, '2021': 14034309968.0, '2022': 19324279626.0}</t>
  </si>
  <si>
    <t>{'2018': 0.02330419515629967, '2019': -0.08487569725463132, '2020': -0.1531576493387166, '2021': -0.1997834786746735, '2022': -0.5448801770054097}</t>
  </si>
  <si>
    <t>ELC</t>
  </si>
  <si>
    <t>{'2013': 32628300377.0, '2014': 64099309953.0, '2015': 73187970699.0, '2016': 94739146981.0, '2017': 44832624072.0, '2018': 9336661008.0, '2019': 29860674215.0, '2020': 31802656256.0, '2021': 48112229057.0, '2022': 31307103517.0}</t>
  </si>
  <si>
    <t>{'2018': -0.07525877620623662, '2019': -0.11963364305297912, '2020': -0.16425541580285274, '2021': -0.22143005958319906, '2022': -0.08250043230904985}</t>
  </si>
  <si>
    <t>VC1</t>
  </si>
  <si>
    <t>{'2013': 19125847640.0, '2014': 11733933023.0, '2015': 11945006865.0, '2016': 12843476110.0, '2017': 15175765761.0, '2018': 15807284694.0, '2019': 5512845830.0, '2020': 9647673742.0, '2021': 6933497834.0, '2022': 4071879707.0}</t>
  </si>
  <si>
    <t>{'2018': -0.04685645499360499, '2019': -0.09215679144045867, '2020': -0.037486438644561054, '2021': -0.10019112098398378, '2022': -0.2092030796252579}</t>
  </si>
  <si>
    <t>CII</t>
  </si>
  <si>
    <t>{'2013': 86072512724.0, '2014': 388168489223.0, '2015': 624593504909.0, '2016': 838279691403.0, '2017': 1514179991775.0, '2018': 95009480789.0, '2019': 195843737421.0, '2020': 253922923594.0, '2021': -332403202642.0, '2022': 695146941142.0}</t>
  </si>
  <si>
    <t>{'2018': 0.0025894541505057725, '2019': -0.05558147505603654, '2020': -0.11342753898971733, '2021': -0.4040689004155446, '2022': -0.47437471273383486}</t>
  </si>
  <si>
    <t>LIG</t>
  </si>
  <si>
    <t>{'2013': 850019600.0, '2014': 15575573482.0, '2015': 33167997286.0, '2016': 8265517322.0, '2017': 4779720831.0, '2018': 20253274986.0, '2019': 16885139067.0, '2020': 5311328777.0, '2021': 51177341691.0, '2022': 7582751355.0}</t>
  </si>
  <si>
    <t>{'2018': 0.30976402088195115, '2019': 0.015962119958879604, '2020': -0.33420656554221706, '2021': 0.773255952320181, '2022': 0.02848411259743259}</t>
  </si>
  <si>
    <t>KSD</t>
  </si>
  <si>
    <t>{'2013': 507740581.0, '2014': 1704192850.0, '2015': 7016869814.0, '2016': 5048555843.0, '2017': 8036085882.0, '2018': 2227692759.0, '2019': 4580646648.0, '2020': -7021102509.0, '2021': 19173837829.0, '2022': 155188961.0}</t>
  </si>
  <si>
    <t>{'2018': 0.07708142692947874, '2019': 0.11968569321625726, '2020': -0.521666669621099, '2021': 1.097375324900933, '2022': -0.2919157697781284}</t>
  </si>
  <si>
    <t>DQC</t>
  </si>
  <si>
    <t>{'2013': 121265950284.0, '2014': 236594190558.0, '2015': 206777607811.0, '2016': 203246500643.0, '2017': 109274826324.0, '2018': 88855690972.0, '2019': 28535048181.0, '2020': 15829271718.0, '2021': 21683773464.0, '2022': 13763699815.0}</t>
  </si>
  <si>
    <t>{'2018': -0.03694912383947181, '2019': -0.2462970511001468, '2020': -0.29990801470685335, '2021': -0.40732755023270256, '2022': -0.3615399682462754}</t>
  </si>
  <si>
    <t>ALT</t>
  </si>
  <si>
    <t>{'2013': 2138281455.0, '2014': 938863426.0, '2015': 6011381394.0, '2016': 5795920627.0, '2017': 7682732707.0, '2018': 7494992753.0, '2019': 8401309085.0, '2020': 4088776544.0, '2021': 5260993498.0, '2022': 9432070824.0}</t>
  </si>
  <si>
    <t>{'2018': 0.23736733569770915, '2019': 0.2672423296543285, '2020': -0.05433184207735374, '2021': -0.015985280229348586, '2022': 0.05312485949431105}</t>
  </si>
  <si>
    <t>TTB</t>
  </si>
  <si>
    <t>{'2013': 2921634164.0, '2014': 10504763054.0, '2015': 15157450960.0, '2016': 30067779124.0, '2017': 37493633651.0, '2018': 26135330048.0, '2019': 33002673302.0, '2020': 11546725345.0, '2021': 6991464751.0, '2022': 2752356561.0}</t>
  </si>
  <si>
    <t>{'2018': 0.24144399478355846, '2019': 0.18848950128412892, '2020': -0.025453301551037845, '2021': -0.1669219417455326, '2022': -0.30165259396230315}</t>
  </si>
  <si>
    <t>TPP</t>
  </si>
  <si>
    <t>{'2013': 13076051191.0, '2014': 11128194298.0, '2015': 16988830959.0, '2016': 19223955128.0, '2017': 2663547301.0, '2018': 3782397771.0, '2019': 3017485203.0, '2020': 8645736933.0, '2021': 8239092183.0, '2022': 14695880851.0}</t>
  </si>
  <si>
    <t>{'2018': -0.1473298689620711, '2019': -0.1507933206088181, '2020': -0.18265729279934353, '2021': -0.2942390632676173, '2022': 0.4566652153921783}</t>
  </si>
  <si>
    <t>SAM</t>
  </si>
  <si>
    <t>{'2013': 120325617913.0, '2014': 74589952608.0, '2015': 56804057945.0, '2016': 24881339805.0, '2017': 109181495840.0, '2018': 99106482347.0, '2019': 80031076290.0, '2020': 92623742948.0, '2021': 154339656532.0, '2022': 2763158917.0}</t>
  </si>
  <si>
    <t>{'2018': -0.05500285145126421, '2019': 0.01492504389762936, '2020': 0.09680879456289462, '2021': 0.31900102741703057, '2022': -0.19880781844485554}</t>
  </si>
  <si>
    <t>HCT</t>
  </si>
  <si>
    <t>{'2013': 1473947832.0, '2014': 1164092264.0, '2015': 1704389386.0, '2016': 1752265534.0, '2017': 1870772129.0, '2018': 2211389253.0, '2019': 1946946239.0, '2020': 760071238.0, '2021': 697464698.0, '2022': 634275537.0}</t>
  </si>
  <si>
    <t>{'2018': 0.0925798082618292, '2019': 0.08995314256872776, '2020': -0.09955110555618535, '2021': -0.12349209190713044, '2022': -0.1651603395548166}</t>
  </si>
  <si>
    <t>HTP</t>
  </si>
  <si>
    <t>{'2013': 981315791.0, '2014': 1429296710.0, '2015': 1142638197.0, '2016': 1007588717.0, '2017': 1045596721.0, '2018': 196604489.0, '2019': 324554060.0, '2020': 164557714.0, '2021': 55694505328.0, '2022': 941160105.0}</t>
  </si>
  <si>
    <t>{'2018': -0.1399661537141605, '2019': -0.2291177302798362, '2020': -0.2631383295863546, '2021': 19.966732136108888, '2022': -0.001818635224884142}</t>
  </si>
  <si>
    <t>DL1</t>
  </si>
  <si>
    <t>{'2013': 2754040627.0, '2014': 3392975120.0, '2015': 4236220994.0, '2016': 11581328088.0, '2017': 14795127375.0, '2018': 18114365216.0, '2019': 15893190861.0, '2020': 35399388394.0, '2021': 45252162449.0, '2022': 45302006532.0}</t>
  </si>
  <si>
    <t>{'2018': 0.4178578129478617, '2019': 0.2398352209026695, '2020': 0.48225093253267803, '2021': 0.35153099998748266, '2022': 0.23565763857118027}</t>
  </si>
  <si>
    <t>PTI</t>
  </si>
  <si>
    <t>{'2013': 54818567058.0, '2014': 67314991603.0, '2015': 160266984069.0, '2016': 108410625690.0, '2017': 153742988373.0, '2018': 16967137755.0, '2019': 113408445338.0, '2020': 239146462993.0, '2021': 257482744480.0, '2022': -347376215058.0}</t>
  </si>
  <si>
    <t>{'2018': -0.06950902647757837, '2019': 0.09096744744858251, '2020': 0.14269179419655642, '2021': 0.23599471721743526, '2022': -0.6418451860497096}</t>
  </si>
  <si>
    <t>BTS</t>
  </si>
  <si>
    <t>{'2013': -225555181978.0, '2014': 121785315563.0, '2015': 141675261172.0, '2016': 132746216003.0, '2017': 3208576455.0, '2018': 20132458488.0, '2019': 58337660708.0, '2020': 17270117575.0, '2021': 50015598079.0, '2022': 53929807849.0}</t>
  </si>
  <si>
    <t>{'2018': 1.4131334171530388, '2019': -0.1512286577806856, '2020': -0.3493543477098722, '2021': -0.35706686586802727, '2022': 0.340492275635889}</t>
  </si>
  <si>
    <t>HU1</t>
  </si>
  <si>
    <t>{'2013': 7529102240.0, '2014': 8253478780.0, '2015': 8137427433.0, '2016': 3498232243.0, '2017': 5843104635.0, '2018': 8335525161.0, '2019': 8312020667.0, '2020': 5008346453.0, '2021': -3851922748.0, '2022': 3796541144.0}</t>
  </si>
  <si>
    <t>{'2018': 0.02424504820760823, '2019': 0.0017183951284088946, '2020': -0.09169116049332403, '2021': -0.23712296842074007, '2022': -0.0865461611216781}</t>
  </si>
  <si>
    <t>PV2</t>
  </si>
  <si>
    <t>{'2013': -138327015597.0, '2014': -26413430636.0, '2015': 475945867.0, '2016': -45182027245.0, '2017': 4896042615.0, '2018': 16873553182.0, '2019': 12749924671.0, '2020': 841217949.0, '2021': 4245761456.0, '2022': -4511300887.0}</t>
  </si>
  <si>
    <t>{'2018': -0.7587396763299532, '2019': -0.7935850414576602, '2020': -0.03585823372846254, '2021': -5.03271918448054, '2022': -0.23752019320477863}</t>
  </si>
  <si>
    <t>VNE</t>
  </si>
  <si>
    <t>{'2013': 17581091546.0, '2014': 88991805283.0, '2015': 103018475634.0, '2016': 10081699705.0, '2017': 63493015119.0, '2018': 84427703315.0, '2019': 9893730721.0, '2020': 11549103336.0, '2021': 7948670130.0, '2022': 14471540078.0}</t>
  </si>
  <si>
    <t>{'2018': 0.23606856459915104, '2019': -0.22598629928380046, '2020': -0.33763172611608416, '2021': -0.011886798613485674, '2022': -0.2764698017788771}</t>
  </si>
  <si>
    <t>SMT</t>
  </si>
  <si>
    <t>{'2013': 7992303925.0, '2014': 10959825151.0, '2015': 14341434295.0, '2016': 12947294532.0, '2017': 12332152107.0, '2018': 12610214004.0, '2019': -8613804385.0, '2020': 3793599992.0, '2021': 2210842918.0, '2022': 560451111.0}</t>
  </si>
  <si>
    <t>{'2018': 0.07884023850253893, '2019': -0.3097538302723225, '2020': -0.24182690325945794, '2021': -0.3246636876286709, '2022': -0.5270988471038259}</t>
  </si>
  <si>
    <t>DTA</t>
  </si>
  <si>
    <t>{'2013': -5911065720.0, '2014': 604046236.0, '2015': 76197167.0, '2016': 196405386.0, '2017': 3746406172.0, '2018': 4118222781.0, '2019': 6286762996.0, '2020': -3813478621.0, '2021': 9968271666.0, '2022': 8064748221.0}</t>
  </si>
  <si>
    <t>{'2018': -7.786649630773775, '2019': 0.6501013842285026, '2020': -0.26966703207358167, '2021': 0.9276220461237129, '2022': 0.21266141573495803}</t>
  </si>
  <si>
    <t>DIH</t>
  </si>
  <si>
    <t>{'2013': 1363214058.0, '2014': 3016099133.0, '2015': 2996605059.0, '2016': 3359698856.0, '2017': 2409837388.0, '2018': 1729944777.0, '2019': 1754749976.0, '2020': 725060307.0, '2021': 1085827533.0, '2022': 6042477105.0}</t>
  </si>
  <si>
    <t>{'2018': 0.0278979109598217, '2019': -0.09334901328812921, '2020': -0.18541956986580377, '2021': -0.22785899857323175, '2022': 0.47143954852004843}</t>
  </si>
  <si>
    <t>HAS</t>
  </si>
  <si>
    <t>{'2013': 3502557294.0, '2014': 4547189266.0, '2015': 6561756386.0, '2016': 14083586106.0, '2017': 18710442881.0, '2018': 5555292467.0, '2019': 5169447473.0, '2020': 2952429206.0, '2021': 4032961640.0, '2022': 721888942.0}</t>
  </si>
  <si>
    <t>{'2018': 0.04330159560072455, '2019': 0.012581480173301728, '2020': -0.07207047365102386, '2021': -0.21627642216659093, '2022': -0.49391187803554815}</t>
  </si>
  <si>
    <t>BSC</t>
  </si>
  <si>
    <t>{'2013': 1724205334.0, '2014': 7192215425.0, '2015': 1943428748.0, '2016': 1645293815.0, '2017': 899235268.0, '2018': 1121854231.0, '2019': 769391014.0, '2020': 890621016.0, '2021': 114529218.0, '2022': 1870565128.0}</t>
  </si>
  <si>
    <t>{'2018': -0.04493689125203976, '2019': -0.5017036885385653, '2020': -0.1650375006810647, '2021': -0.287392222720447, '2022': 0.2559073642154791}</t>
  </si>
  <si>
    <t>PSI</t>
  </si>
  <si>
    <t>{'2013': 2676010726.0, '2014': 5021994582.0, '2015': 304514556.0, '2016': 5011693347.0, '2017': 17745646505.0, '2018': 5325358190.0, '2019': 6344501112.0, '2020': 6934417960.0, '2021': 35152851231.0, '2022': 26577178259.0}</t>
  </si>
  <si>
    <t>{'2018': 0.08613002427387273, '2019': 0.03958509170465146, '2020': 0.19088903759134435, '2021': 0.7287229075431356, '2022': 0.1235131329413023}</t>
  </si>
  <si>
    <t>SRF</t>
  </si>
  <si>
    <t>{'2013': 38572076704.0, '2014': 64772781132.0, '2015': 65339493604.0, '2016': 96225155621.0, '2017': 84257065763.0, '2018': 82101252812.0, '2019': 65756509000.0, '2020': 39879115045.0, '2021': 29464660878.0, '2022': -141294029892.0}</t>
  </si>
  <si>
    <t>{'2018': 0.12466593166677843, '2019': 0.002505063705617919, '2020': -0.06467286221256226, '2021': -0.18130644244667926, '2022': -0.7481992321260666}</t>
  </si>
  <si>
    <t>MHC</t>
  </si>
  <si>
    <t>{'2013': 15538175533.0, '2014': 70645901589.0, '2015': 112422883688.0, '2016': 59636632107.0, '2017': 12255461837.0, '2018': 35363915186.0, '2019': 9045321073.0, '2020': -1169542949.0, '2021': 48376585555.0, '2022': -30588532896.0}</t>
  </si>
  <si>
    <t>{'2018': 0.07329319383770168, '2019': -0.21217815943630183, '2020': -0.49663489800486627, '2021': -0.0978013702432887, '2022': -0.4124701718046308}</t>
  </si>
  <si>
    <t>VC9</t>
  </si>
  <si>
    <t>{'2013': 11068520780.0, '2014': 11206141685.0, '2015': 11077106300.0, '2016': 13876666924.0, '2017': 12607920571.0, '2018': 8151636010.0, '2019': 910387071.0, '2020': -20937976389.0, '2021': 1691182045.0, '2022': 1852640368.0}</t>
  </si>
  <si>
    <t>{'2018': -0.048747700433589204, '2019': -0.18088282172136522, '2020': -0.6866694642588667, '2021': -0.8341289625722627, '2022': -4.438554474332871}</t>
  </si>
  <si>
    <t>DPC</t>
  </si>
  <si>
    <t>{'2013': 1965772433.0, '2014': 851529004.0, '2015': 1858753954.0, '2016': 2905532893.0, '2017': 4029306904.0, '2018': 2152154599.0, '2019': 5818026817.0, '2020': 8196517503.0, '2021': 5223941581.0, '2022': -15638029440.0}</t>
  </si>
  <si>
    <t>{'2018': 0.016052351087677393, '2019': 0.42098678059103634, '2020': 0.378063024937013, '2021': 0.10035732755733205, '2022': -0.773696972359007}</t>
  </si>
  <si>
    <t>CTP</t>
  </si>
  <si>
    <t>{'2014': 3577259038.0, '2015': 6508792675.0, '2016': 13333284119.0, '2017': 19153358776.0, '2018': 7604375285.0, '2019': 6424182282.0, '2020': 48673883.0, '2021': 1038793417.0, '2022': 713774736.0}</t>
  </si>
  <si>
    <t>{'2019': 0.05673753469604575, '2020': -0.12183387952900414, '2021': -0.26403496004022214, '2022': -0.5380774930793523}</t>
  </si>
  <si>
    <t>AAM</t>
  </si>
  <si>
    <t>{'2013': 8187352343.0, '2014': 8881282070.0, '2015': 2563684319.0, '2016': 1569522682.0, '2017': 1131598086.0, '2018': 9591230681.0, '2019': 8308840156.0, '2020': -11967345859.0, '2021': 225510011.0, '2022': 16899756334.0}</t>
  </si>
  <si>
    <t>{'2018': 0.06285992527035525, '2019': -0.02411569486943481, '2020': -0.6272872009189182, '2021': -0.15566790403021408, '2022': 2.1630341992433073}</t>
  </si>
  <si>
    <t>SD9</t>
  </si>
  <si>
    <t>{'2013': 62069219343.0, '2014': 64644689945.0, '2015': 70451960641.0, '2016': 33510087750.0, '2017': 49390185107.0, '2018': 28206656936.0, '2019': 11359774172.0, '2020': 8699627967.0, '2021': 8050886806.0, '2022': 15828669423.0}</t>
  </si>
  <si>
    <t>{'2018': -0.12090916120794565, '2019': -0.21642624242496578, '2020': -0.32009516964114126, '2021': -0.19409859656057704, '2022': -0.3174952850419329}</t>
  </si>
  <si>
    <t>FIT</t>
  </si>
  <si>
    <t>{'2013': 34342620672.0, '2014': 132136601031.0, '2015': 245265052084.0, '2016': 112029561244.0, '2017': 106047360305.0, '2018': 296307922.0, '2019': 70228235920.0, '2020': 56452563446.0, '2021': 157968627218.0, '2022': 48289456878.0}</t>
  </si>
  <si>
    <t>{'2018': -0.054057108592283576, '2019': -0.10391234494861998, '2020': -0.35366984528457857, '2021': 0.13313586318304124, '2022': -0.14772103188911628}</t>
  </si>
  <si>
    <t>HRC</t>
  </si>
  <si>
    <t>{'2013': 65049012673.0, '2014': 56162784288.0, '2015': 30504065398.0, '2016': 9320525810.0, '2017': 8560596270.0, '2018': 7965003065.0, '2019': 7729020348.0, '2020': 8970131667.0, '2021': 22071619351.0, '2022': 10158848783.0}</t>
  </si>
  <si>
    <t>{'2018': -0.3365862299782327, '2019': -0.43047269892872253, '2020': -0.33605179326614437, '2021': 0.29970643963716515, '2022': 0.02890338900616305}</t>
  </si>
  <si>
    <t>HAG</t>
  </si>
  <si>
    <t>{'2013': 846072196000.0, '2014': 1474256445000.0, '2015': 502343207000.0, '2016': -1569945178000.0, '2017': 69588012000.0, '2018': 117506769000.0, '2019': 116649643000.0, '2020': -1255661344000.0, '2021': 203030161000.0, '2022': 1128745396000.0}</t>
  </si>
  <si>
    <t>{'2018': -0.5509773406569496, '2019': -2.2864985354802676, '2020': 2.301482204246651, '2021': -0.7030421450903617, '2022': -1.4143091345536796}</t>
  </si>
  <si>
    <t>VNG</t>
  </si>
  <si>
    <t>{'2013': 461348596.0, '2014': 407981480.0, '2015': 2527441554.0, '2016': 5857551498.0, '2017': 23905237784.0, '2018': 46785250903.0, '2019': 21251029312.0, '2020': 19779051907.0, '2021': 1905561137.0, '2022': 2613551172.0}</t>
  </si>
  <si>
    <t>{'2018': 1.3969998707140903, '2019': 0.26223124896522637, '2020': 0.17195465258659612, '2021': -0.03361161340059949, '2022': -0.1873837154935998}</t>
  </si>
  <si>
    <t>MAC</t>
  </si>
  <si>
    <t>{'2013': 1914901500.0, '2014': 5305571954.0, '2015': 14327050765.0, '2016': 24879858130.0, '2017': 16078640421.0, '2018': 10736455873.0, '2019': 12046214089.0, '2020': 1114406635.0, '2021': -14703177303.0, '2022': 8982941998.0}</t>
  </si>
  <si>
    <t>{'2018': 0.1411312699491406, '2019': 0.09450260901875479, '2020': -0.1692448508777936, '2021': -0.6103258716412856, '2022': -0.2807671291852197}</t>
  </si>
  <si>
    <t>SHN</t>
  </si>
  <si>
    <t>{'2013': 9847526691.0, '2014': -77353796079.0, '2015': 328481962092.0, '2016': 122194993082.0, '2017': 114351659400.0, '2018': 30013443620.0, '2019': 70405688359.0, '2020': 3474642668.0, '2021': 34374451916.0, '2022': 2540998286.0}</t>
  </si>
  <si>
    <t>{'2018': 0.04053268586652308, '2019': 0.28542173978280483, '2020': -0.48840396726494073, '2021': -0.25796155264698617, '2022': -0.4426043527324542}</t>
  </si>
  <si>
    <t>PVG</t>
  </si>
  <si>
    <t>{'2013': 27529945188.0, '2014': -3467817339.0, '2015': 24091134838.0, '2016': 608221985.0, '2017': 13197749125.0, '2018': 12112651810.0, '2019': 206852628.0, '2020': 511281330.0, '2021': 14621280655.0, '2022': 16300897680.0}</t>
  </si>
  <si>
    <t>{'2018': -0.24882963253729729, '2019': 0.07895394850146546, '2020': -0.4695628264581928, '2021': 0.526079760166815, '2022': 0.07633856422634314}</t>
  </si>
  <si>
    <t>CX8</t>
  </si>
  <si>
    <t>{'2013': 442712993.0, '2014': 1306424392.0, '2015': 999239773.0, '2016': 978053070.0, '2017': 984233782.0, '2018': 1134992599.0, '2019': 683325477.0, '2020': 210627295.0, '2021': 47306660.0, '2022': 469526300.0}</t>
  </si>
  <si>
    <t>{'2018': 0.14696008981544834, '2019': -0.11532582223415896, '2020': -0.16498705027697091, '2021': -0.23319775898692427, '2022': -0.16817835907413173}</t>
  </si>
  <si>
    <t>SPM</t>
  </si>
  <si>
    <t>{'2013': 17504285678.0, '2014': 35700341388.0, '2015': 19557212629.0, '2016': 7886495676.0, '2017': 15702004473.0, '2018': 10778603260.0, '2019': 8958178642.0, '2020': 8247734073.0, '2021': 20193713066.0, '2022': 23895479816.0}</t>
  </si>
  <si>
    <t>{'2018': -0.06980444935523314, '2019': -0.29837952538987483, '2020': -0.17985098418172363, '2021': 0.23863675842438692, '2022': 0.12826307751683966}</t>
  </si>
  <si>
    <t>ATS</t>
  </si>
  <si>
    <t>{'2013': 273100545.0, '2014': 3778535915.0, '2015': 3550941031.0, '2016': 1954921898.0, '2017': 941945462.0, '2018': 397989142.0, '2019': 40520103.0, '2020': 135669183.0, '2021': 2231874177.0, '2022': 808528710.0}</t>
  </si>
  <si>
    <t>{'2018': 0.011894780988168648, '2019': -0.3518353250390189, '2020': -0.49595037994555846, '2021': 0.07978929000518273, '2022': -0.035596803844349476}</t>
  </si>
  <si>
    <t>TNT</t>
  </si>
  <si>
    <t>{'2013': -19400687186.0, '2014': 4847613118.0, '2015': 7112690589.0, '2016': 1540672747.0, '2017': 3815734473.0, '2018': -1930964991.0, '2019': 2903682775.0, '2020': -2665353024.0, '2021': 29736992163.0, '2022': 6931644619.0}</t>
  </si>
  <si>
    <t>{'2018': -8.382879660722661, '2019': -0.12634618763927052, '2020': -0.7274347386592659, '2021': 7.695980964404886, '2022': 0.09779978680133979}</t>
  </si>
  <si>
    <t>SD4</t>
  </si>
  <si>
    <t>{'2013': 10959388363.0, '2014': 21324607597.0, '2015': 24993748274.0, '2016': 25007943030.0, '2017': 28546763091.0, '2018': 15007732285.0, '2019': 6508536785.0, '2020': 171383583.0, '2021': 2006611461.0, '2022': -10201864883.0}</t>
  </si>
  <si>
    <t>{'2018': 0.03652670232439165, '2019': -0.12896908404267787, '2020': -0.24806309188154813, '2021': -0.3056965776164385, '2022': -0.7417279109376196}</t>
  </si>
  <si>
    <t>HBC</t>
  </si>
  <si>
    <t>{'2013': 26447896226.0, '2014': 70948169706.0, '2015': 83473544889.0, '2016': 567045986811.0, '2017': 859188706270.0, '2018': 629872883224.0, '2019': 416755001640.0, '2020': 86319060446.0, '2021': 102964490780.0, '2022': -1138170261287.0}</t>
  </si>
  <si>
    <t>{'2018': 0.3754734434677965, '2019': 0.1564362134252505, '2020': 0.0011131226177899527, '2021': -0.18133980373615674, '2022': -0.9533477312960799}</t>
  </si>
  <si>
    <t>CMS</t>
  </si>
  <si>
    <t>{'2013': 11991488338.0, '2014': 16111963902.0, '2015': 18925999917.0, '2016': 1885514787.0, '2017': 4525012697.0, '2018': 257922001.0, '2019': 4618539802.0, '2020': -5242760246.0, '2021': 13781369863.0, '2022': 312672209.0}</t>
  </si>
  <si>
    <t>{'2018': -0.2195653219897154, '2019': -0.27557929799006914, '2020': -0.7999460099697853, '2021': 1.9681343965138465, '2022': -0.234800487028285}</t>
  </si>
  <si>
    <t>QCG</t>
  </si>
  <si>
    <t>{'2013': 14784595537.0, '2014': 32858001247.0, '2015': 21778597440.0, '2016': 44835521943.0, '2017': 405167720526.0, '2018': 96881717991.0, '2019': 58968604034.0, '2020': 49850027032.0, '2021': 65355985988.0, '2022': 22685350942.0}</t>
  </si>
  <si>
    <t>{'2018': 0.15805402413618555, '2019': 0.04340759261235238, '2020': 0.044725925939646013, '2021': 0.031295335743461945, '2022': -0.5656148527000181}</t>
  </si>
  <si>
    <t>HBS</t>
  </si>
  <si>
    <t>{'2013': 287217664.0, '2014': 2048147162.0, '2015': 1308612432.0, '2016': 1946160242.0, '2017': 2806769136.0, '2018': 2572507125.0, '2019': 7350828519.0, '2020': 4478451214.0, '2021': 8112789147.0, '2022': 4860389390.0}</t>
  </si>
  <si>
    <t>{'2018': 0.2721584936055254, '2019': 0.49640367101004734, '2020': 0.19830235115169997, '2021': 0.3219378887696721, '2022': 0.0811023364898101}</t>
  </si>
  <si>
    <t>KMR</t>
  </si>
  <si>
    <t>{'2013': 19273834291.0, '2014': 4507314940.0, '2015': 1918218256.0, '2016': 7195967864.0, '2017': 7975064951.0, '2018': 3757698881.0, '2019': 4235527369.0, '2020': 182337999.0, '2021': 18072462878.0, '2022': 16847017168.0}</t>
  </si>
  <si>
    <t>{'2018': -0.3796423645314948, '2019': -0.010719599726425387, '2020': -0.06920689032365457, '2021': 0.4658706784626589, '2022': 0.25923876769461324}</t>
  </si>
  <si>
    <t>PVC</t>
  </si>
  <si>
    <t>{'2013': 78540090819.0, '2014': 210870907497.0, '2015': 105542149730.0, '2016': -50362387944.0, '2017': -11244879286.0, '2018': 5482108601.0, '2019': 21908414082.0, '2020': 5384641060.0, '2021': 7570351695.0, '2022': 11502879561.0}</t>
  </si>
  <si>
    <t>{'2018': -0.2191656967206578, '2019': -0.7259749470982588, '2020': -1.404233294055958, '2021': -2.009313668880284, '2022': 0.781692837509898}</t>
  </si>
  <si>
    <t>HVX</t>
  </si>
  <si>
    <t>{'2013': -15320430092.0, '2014': 8453291312.0, '2015': 8124581922.0, '2016': 17916365775.0, '2017': 161389283.0, '2018': 7486575906.0, '2019': 5078619899.0, '2020': 4456554360.0, '2021': 10784452945.0, '2022': 1852415648.0}</t>
  </si>
  <si>
    <t>{'2018': 1.1795589454055868, '2019': -0.08007818948303032, '2020': -0.09461596595126218, '2021': -0.2031912639419943, '2022': 0.06046378040832884}</t>
  </si>
  <si>
    <t>HOM</t>
  </si>
  <si>
    <t>{'2013': 1502639818.0, '2014': 43133535833.0, '2015': 62723742550.0, '2016': 52561288919.0, '2017': 1605164313.0, '2018': 19059546298.0, '2019': 20524602990.0, '2020': 1117580505.0, '2021': 2391434395.0, '2022': 21276031946.0}</t>
  </si>
  <si>
    <t>{'2018': 0.10869374656436508, '2019': -0.12624815173409765, '2020': -0.3937141390011251, '2021': -0.5288375187999443, '2022': 0.4400806091118132}</t>
  </si>
  <si>
    <t>LSS</t>
  </si>
  <si>
    <t>{'2013': 40444814181.0, '2014': 51343714863.0, '2015': 43852787043.0, '2016': 146209232349.0, '2017': 65843213058.0, '2018': -11920718436.0, '2019': 25947973698.0, '2020': 15086190741.0, '2021': 32960078507.0, '2022': 38778151555.0}</t>
  </si>
  <si>
    <t>{'2018': -0.1506082030117289, '2019': -0.08599158049187694, '2020': -0.10656959651589638, '2021': -0.469590260794666, '2022': -0.2115834254185253}</t>
  </si>
  <si>
    <t>DNP</t>
  </si>
  <si>
    <t>{'2013': 11699261193.0, '2014': 22882310056.0, '2015': 45058404272.0, '2016': 86349755611.0, '2017': 83349319194.0, '2018': 15149756799.0, '2019': 21123533994.0, '2020': 13332664479.0, '2021': 8343057377.0, '2022': 4386788030.0}</t>
  </si>
  <si>
    <t>{'2018': 0.013838568814185449, '2019': -0.006957471502690654, '2020': -0.12638187664974157, '2021': -0.3556995396166296, '2022': -0.5588355512345127}</t>
  </si>
  <si>
    <t>PEN</t>
  </si>
  <si>
    <t>{'2013': 7657892375.0, '2014': 11638784574.0, '2015': 2846138992.0, '2016': 7212386594.0, '2017': 115960811.0, '2018': 3346408404.0, '2019': 3139287823.0, '2020': 6422584744.0, '2021': -8585883344.0, '2022': 413812683.0}</t>
  </si>
  <si>
    <t>{'2018': -0.14629500438723536, '2019': -0.33782214090715135, '2020': 0.2146702609878906, '2021': -0.7806769805950604, '2022': 0.06710856641272468}</t>
  </si>
  <si>
    <t>CTC</t>
  </si>
  <si>
    <t>{'2013': -1320717270.0, '2014': 4325184088.0, '2015': 4734463914.0, '2016': -9334823922.0, '2017': 425571297.0, '2018': 60829718.0, '2019': 107805366.0, '2020': 1209195431.0, '2021': 13833564894.0, '2022': -9138472155.0}</t>
  </si>
  <si>
    <t>{'2018': -1.1804846139027154, '2019': -19.966276838459937, '2020': 0.8799633791477662, '2021': -3.0762302892620634, '2022': -0.6116303520893357}</t>
  </si>
  <si>
    <t>EMC</t>
  </si>
  <si>
    <t>{'2013': 781630258.0, '2014': 3260702470.0, '2015': 3007210647.0, '2016': 1296401247.0, '2017': 1198245146.0, '2018': 632471617.0, '2019': 1249931563.0, '2020': 2114834231.0, '2021': 2690916844.0, '2022': 555107611.0}</t>
  </si>
  <si>
    <t>{'2018': -0.01562821408896362, '2019': -0.2140249329479417, '2020': -0.12084845189813746, '2021': 0.21480908147813177, '2022': -0.08155021097694466}</t>
  </si>
  <si>
    <t>VE2</t>
  </si>
  <si>
    <t>{'2013': 3495416016.0, '2014': 3023726425.0, '2015': 5691371416.0, '2016': 2645656713.0, '2017': 550695799.0, '2018': 215202678.0, '2019': 209175041.0, '2020': 1374081525.0, '2021': 1547300033.0, '2022': -2216942389.0}</t>
  </si>
  <si>
    <t>{'2018': -0.21290593813418698, '2019': -0.23209630693687816, '2020': -0.46362143097856584, '2021': -0.21989951446730757, '2022': -0.7102964448498623}</t>
  </si>
  <si>
    <t>VTH</t>
  </si>
  <si>
    <t>{'2013': 13903828439.0, '2014': 14580951586.0, '2015': 14911921977.0, '2016': 6177561886.0, '2017': 4776322918.0, '2018': -7333745329.0, '2019': 4140190100.0, '2020': 89180050.0, '2021': 4247820007.0, '2022': 2632488206.0}</t>
  </si>
  <si>
    <t>{'2018': -0.39075150823680693, '2019': -0.3153068998589267, '2020': -0.6537834097775098, '2021': -0.2458423482728069, '2022': -0.36214844973412913}</t>
  </si>
  <si>
    <t>TSC</t>
  </si>
  <si>
    <t>{'2013': 3183748569.0, '2014': 61765870666.0, '2015': 108635428028.0, '2016': 10551922755.0, '2017': -25010450624.0, '2018': -26450051089.0, '2019': 1385476580.0, '2020': 16891325093.0, '2021': 114836086249.0, '2022': -41734412272.0}</t>
  </si>
  <si>
    <t>{'2018': -0.18622791330354058, '2019': -0.4662840830673647, '2020': -1.327463691492778, '2021': -4.607864516372648, '2022': -0.204819019069361}</t>
  </si>
  <si>
    <t>ITA</t>
  </si>
  <si>
    <t>{'2013': 87229973624.0, '2014': 144362958923.0, '2015': 136186504868.0, '2016': 38235626242.0, '2017': 7924176299.0, '2018': 81190510283.0, '2019': 202907042188.0, '2020': 176193567698.0, '2021': 261689331849.0, '2022': -260369478773.0}</t>
  </si>
  <si>
    <t>{'2018': -0.01459021701262719, '2019': 0.14352565659837901, '2020': 0.08577037082295916, '2021': 0.4412149244615995, '2022': -0.36757357696254966}</t>
  </si>
  <si>
    <t>OCH</t>
  </si>
  <si>
    <t>{'2013': 125000173893.0, '2014': -876239059944.0, '2015': 26020715434.0, '2016': -146503281396.0, '2017': -5965078851.0, '2018': 42125815879.0, '2019': 38320708002.0, '2020': 298381808242.0, '2021': -441864154078.0, '2022': 94666936120.0}</t>
  </si>
  <si>
    <t>{'2018': 0.09442364112893241, '2019': -0.9521101457860393, '2020': -5.920749044585477, '2021': -1.304828191283743, '2022': -1.458415959726855}</t>
  </si>
  <si>
    <t>DAH</t>
  </si>
  <si>
    <t>{'2013': -2683985522.0, '2014': 1954089858.0, '2015': 5990758675.0, '2016': 29677345725.0, '2017': 27261622742.0, '2018': 9004381610.0, '2019': 609269875.0, '2020': -33137274514.0, '2021': 34982183735.0, '2022': 43315814732.0}</t>
  </si>
  <si>
    <t>{'2018': 0.18791637942193076, '2019': -0.018200741232010393, '2020': -0.5393742879027817, '2021': 0.1587545464655687, '2022': 0.4146207626201017}</t>
  </si>
  <si>
    <t>SD6</t>
  </si>
  <si>
    <t>{'2013': 44332076787.0, '2014': 71365643826.0, '2015': 63132242688.0, '2016': 48562729556.0, '2017': 31500541432.0, '2018': 9569729332.0, '2019': 5654041089.0, '2020': 1575170177.0, '2021': 740276596.0, '2022': 77698027.0}</t>
  </si>
  <si>
    <t>{'2018': -0.13427290809846013, '2019': -0.2931840571606204, '2020': -0.38857057625199626, '2021': -0.4937163025391011, '2022': -0.6407626033530306}</t>
  </si>
  <si>
    <t>PVD</t>
  </si>
  <si>
    <t>{'2013': 1883397817529.0, '2014': 2419408948783.0, '2015': 1664223945025.0, '2016': 129402520081.0, '2017': 45280185902.0, '2018': 196786236424.0, '2019': 184461632449.0, '2020': 186494200107.0, '2021': 19553861685.0, '2022': -102948793684.0}</t>
  </si>
  <si>
    <t>{'2018': -0.2746158061280838, '2019': -0.5016602085650154, '2020': -0.6655977012794615, '2021': -0.14795931130056172, '2022': -0.23432591857947607}</t>
  </si>
  <si>
    <t>HKT</t>
  </si>
  <si>
    <t>{'2013': -667050980.0, '2014': 1049213515.0, '2015': 4798727230.0, '2016': 7715378583.0, '2017': 854872665.0, '2018': 103194228.0, '2019': 46994768.0, '2020': 716222767.0, '2021': 500384913.0, '2022': 743458073.0}</t>
  </si>
  <si>
    <t>{'2018': 0.05601318518018458, '2019': -0.06901674067112466, '2020': -0.3019789843458522, '2021': -0.7645704484296753, '2022': -0.05014904330896107}</t>
  </si>
  <si>
    <t>V21</t>
  </si>
  <si>
    <t>{'2013': 122689730.0, '2014': -7642478142.0, '2015': 963186542.0, '2016': 1680544883.0, '2017': 28927306506.0, '2018': -2962525341.0, '2019': 661264024.0, '2020': 1150350656.0, '2021': 3713924322.0, '2022': 928884788.0}</t>
  </si>
  <si>
    <t>{'2018': -0.12827670631260726, '2019': 0.3960568788816482, '2020': 0.006394449690144807, '2021': 0.06902887362865864, '2022': -0.8891120055152916}</t>
  </si>
  <si>
    <t>HQC</t>
  </si>
  <si>
    <t>{'2013': 23013043090.0, '2014': 30118203095.0, '2015': 641187562903.0, '2016': 19619412858.0, '2017': 65377330676.0, '2018': 42500208462.0, '2019': 41498800405.0, '2020': 9595614074.0, '2021': 4155204566.0, '2022': 18808226534.0}</t>
  </si>
  <si>
    <t>{'2018': 0.025005487580012503, '2019': 0.01424706883644515, '2020': -0.7795667189122646, '2021': -0.08658989847734183, '2022': -0.285477321254856}</t>
  </si>
  <si>
    <t>ITQ</t>
  </si>
  <si>
    <t>{'2013': 2655839563.0, '2014': 18794832234.0, '2015': 17488297646.0, '2016': 1151780791.0, '2017': 4060216473.0, '2018': 6942051865.0, '2019': 748183984.0, '2020': 1896087955.0, '2021': 12574093331.0, '2022': -17742069331.0}</t>
  </si>
  <si>
    <t>{'2018': 0.09708082566899796, '2019': -0.37257843291507114, '2020': -0.5130614471543063, '2021': 0.7718654357824208, '2022': -0.8314934768528268}</t>
  </si>
  <si>
    <t>SDU</t>
  </si>
  <si>
    <t>{'2013': 1587804749.0, '2014': 2697925443.0, '2015': 1076638632.0, '2016': 4381888779.0, '2017': 1867122110.0, '2018': 5589951511.0, '2019': 831044852.0, '2020': 127569832.0, '2021': 894770181.0, '2022': 1178262376.0}</t>
  </si>
  <si>
    <t>{'2018': 0.34467452283204825, '2019': -0.1195681573915543, '2020': -0.06904002678243429, '2021': -0.27248271880774394, '2022': -0.07398773487211487}</t>
  </si>
  <si>
    <t>NVB</t>
  </si>
  <si>
    <t>{'2013': 18454083665.0, '2014': 8134266795.0, '2015': 6490161635.0, '2016': 10839000000.0, '2017': 21955000000.0, '2018': 36240000000.0, '2019': 43142000000.0, '2020': 1212000000.0, '2021': 1400000000.0, '2022': 8000000.0}</t>
  </si>
  <si>
    <t>{'2018': 0.2700051321763699, '2019': 0.4184603256597418, '2020': -0.04447907948042395, '2021': -0.08324514057925, '2022': -0.21113238222589925}</t>
  </si>
  <si>
    <t>HUT</t>
  </si>
  <si>
    <t>{'2013': 12355751851.0, '2014': 257749735286.0, '2015': 160165180348.0, '2016': 403235110153.0, '2017': 304831251544.0, '2018': 77235880810.0, '2019': 53587677572.0, '2020': -235061626585.0, '2021': 61583796257.0, '2022': 144565241241.0}</t>
  </si>
  <si>
    <t>{'2018': 0.05699553585252546, '2019': -0.1696801415543603, '2020': -0.3956006097802599, '2021': -0.5658087200900513, '2022': -0.6112894066776509}</t>
  </si>
  <si>
    <t>TXM</t>
  </si>
  <si>
    <t>{'2013': 5561159652.0, '2014': 6401971806.0, '2015': 3322388044.0, '2016': 10160969840.0, '2017': 8207391399.0, '2018': 612322085.0, '2019': 936684508.0, '2020': 361921200.0, '2021': 8941563.0, '2022': 17695439.0}</t>
  </si>
  <si>
    <t>{'2018': -0.1470510222903033, '2019': -0.19039467263195972, '2020': -0.1273880353905659, '2021': -0.5006106605108521, '2022': -0.8086782949630885}</t>
  </si>
  <si>
    <t>VE4</t>
  </si>
  <si>
    <t>{'2013': 1251466408.0, '2014': 3865758936.0, '2015': 2297556626.0, '2016': 2893931345.0, '2017': 1007662452.0, '2018': 535241764.0, '2019': 524917059.0, '2020': 268327769.0, '2021': 898478463.0, '2022': -1903413807.0}</t>
  </si>
  <si>
    <t>{'2018': -0.06329099163431835, '2019': -0.3151692686485485, '2020': -0.2795347034042032, '2021': -0.3815338835320529, '2022': -0.8999726406518808}</t>
  </si>
  <si>
    <t>SVN</t>
  </si>
  <si>
    <t>{'2013': -1373525936.0, '2014': 1058063873.0, '2015': 7290618235.0, '2016': 2971551527.0, '2017': -1657425615.0, '2018': 980345690.0, '2019': 76271109.0, '2020': 118892277.0, '2021': 810301856.0, '2022': 991707761.0}</t>
  </si>
  <si>
    <t>{'2018': 0.2839656802780847, '2019': -0.09224641405653437, '2020': -0.7423101153227528, '2021': -0.868099011066758, '2022': 8.067149287311162}</t>
  </si>
  <si>
    <t>SJF</t>
  </si>
  <si>
    <t>{'2013': 125728172.0, '2014': 246033616.0, '2015': 28462669421.0, '2016': 64423606752.0, '2017': 43074985111.0, '2018': 46922868815.0, '2019': 5035480767.0, '2020': -27721142058.0, '2021': 17934149275.0, '2022': -31880357653.0}</t>
  </si>
  <si>
    <t>{'2018': 0.34325609150679187, '2019': 0.026153240153564617, '2020': -0.2989779045416555, '2021': -0.35289919439762923, '2022': -0.8792792873521205}</t>
  </si>
  <si>
    <t>VNT</t>
  </si>
  <si>
    <t>{'2013': 27040609727.0, '2014': 28484147298.0, '2015': 28907850089.0, '2016': 21899254546.0, '2017': 28125594447.0, '2018': 8226267940.0, '2019': 4105672945.0, '2020': -9610363652.0, '2021': 11016556956.0, '2022': -11201327291.0}</t>
  </si>
  <si>
    <t>{'2018': -0.13992784284143917, '2019': -0.21080783318876636, '2020': -0.4220496980531303, '2021': -0.20632104141750657, '2022': -0.939403226118313}</t>
  </si>
  <si>
    <t>CMC</t>
  </si>
  <si>
    <t>{'2013': 635257270.0, '2014': 1459939886.0, '2015': 145304256.0, '2016': 423571750.0, '2017': 1545439961.0, '2018': -1388121826.0, '2019': 33445820.0, '2020': 414995323.0, '2021': 3361956406.0, '2022': -1752113602.0}</t>
  </si>
  <si>
    <t>{'2018': -0.4806682000691794, '2019': -0.65251903514697, '2020': 0.35502485499179787, '2021': 2.854654699090641, '2022': -0.8310962341121214}</t>
  </si>
  <si>
    <t>HAR</t>
  </si>
  <si>
    <t>{'2013': 12317754628.0, '2014': 27819801231.0, '2015': 12335250909.0, '2016': 17750533422.0, '2017': 23234667040.0, '2018': 11380507796.0, '2019': 6683756564.0, '2020': 1985406255.0, '2021': 35572912062.0, '2022': -43791581326.0}</t>
  </si>
  <si>
    <t>{'2018': -0.010028534309461972, '2019': -0.22844650839528652, '2020': -0.144986844144641, '2021': 0.29200321595691997, '2022': -0.849969389073818}</t>
  </si>
  <si>
    <t>MCO</t>
  </si>
  <si>
    <t>{'2013': 468016475.0, '2014': 149124413.0, '2015': 107509440.0, '2016': 81357914.0, '2017': 38525187.0, '2018': 57863472.0, '2019': 64543872.0, '2020': 81627955.0, '2021': 102241722.0, '2022': 213852623.0}</t>
  </si>
  <si>
    <t>{'2018': -0.4856563268142699, '2019': -0.19471535994119588, '2020': -0.07398940397021571, '2021': 0.06447243503302066, '2022': 0.5084869874151154}</t>
  </si>
  <si>
    <t>KDM</t>
  </si>
  <si>
    <t>{'2014': 1029671617.0, '2015': 3671255845.0, '2016': 758795219.0, '2017': 886386800.0, '2018': 1059101331.0, '2019': 1954298500.0, '2020': 41936256.0, '2021': 870464809.0, '2022': -3257161360.0}</t>
  </si>
  <si>
    <t>{'2019': 0.12486165572783696, '2020': -0.4357011171032187, '2021': 0.023756868388073813, '2022': -0.8610528977172298}</t>
  </si>
  <si>
    <t>UNI</t>
  </si>
  <si>
    <t>{'2013': 846420035.0, '2014': 923103933.0, '2015': 13767451234.0, '2016': 652356107.0, '2017': 918896720.0, '2018': 180876390.0, '2019': 4673898.0, '2020': 593326645.0, '2021': 17533263.0, '2022': 243562017.0}</t>
  </si>
  <si>
    <t>{'2018': -0.038901962486812956, '2019': -0.055856453456815315, '2020': -0.8486156109551642, '2021': -0.270122465067631, '2022': -0.3937107095532751}</t>
  </si>
  <si>
    <t>DHM</t>
  </si>
  <si>
    <t>{'2013': 18680533863.0, '2014': 3127768182.0, '2015': 5244392578.0, '2016': 11294747943.0, '2017': 3325149029.0, '2018': 6310770075.0, '2019': 4674080100.0, '2020': -79394922137.0, '2021': 67739075401.0, '2022': 1260215640.0}</t>
  </si>
  <si>
    <t>{'2018': -0.2968321218948178, '2019': 0.05277005783143597, '2020': -2.743652350422229, '2021': -1.0493427000096844, '2022': -0.7780010432317033}</t>
  </si>
  <si>
    <t>SDT</t>
  </si>
  <si>
    <t>{'2013': 74420728664.0, '2014': 77276391688.0, '2015': 92197984218.0, '2016': 82031508416.0, '2017': 35322343623.0, '2018': 14812027772.0, '2019': 7737786789.0, '2020': 7937101776.0, '2021': -11972924178.0, '2022': -15767911836.0}</t>
  </si>
  <si>
    <t>{'2018': -0.16500726106322802, '2019': -0.23053489572771538, '2020': -0.36303439525327746, '2021': -0.6358491884655301, '2022': -0.9489920648738107}</t>
  </si>
  <si>
    <t>TTA</t>
  </si>
  <si>
    <t>{'2017': 126037762055.0, '2018': 92333002137.0, '2019': 75404721665.0, '2020': 129143180427.0, '2021': 133391504610.0, '2022': 204984264889.0}</t>
  </si>
  <si>
    <t>{'2022': 0.14191094638289933}</t>
  </si>
  <si>
    <t>TN1</t>
  </si>
  <si>
    <t>{'2017': 18098150605.0, '2018': 75286454699.0, '2019': 112110136005.0, '2020': 117680408181.0, '2021': 107655030283.0, '2022': 52825538648.0}</t>
  </si>
  <si>
    <t>{'2022': 0.08060574600715648}</t>
  </si>
  <si>
    <t>DVG</t>
  </si>
  <si>
    <t>{'2020': 8309079655.0, '2021': 13434651553.0, '2022': 1936309827.0}</t>
  </si>
  <si>
    <t>{}</t>
  </si>
  <si>
    <t>GMA</t>
  </si>
  <si>
    <t>{'2018': 3856914646.0, '2019': 4069621055.0, '2020': 3861324005.0, '2021': 5426081544.0, '2022': 24759798012.0}</t>
  </si>
  <si>
    <t>SCG</t>
  </si>
  <si>
    <t>{'2019': 5377474092.0, '2020': 90174956193.0, '2021': 150470444083.0, '2022': 33280873525.0}</t>
  </si>
  <si>
    <t>SVD</t>
  </si>
  <si>
    <t>{'2020': 4752999751.0, '2021': 11687278725.0, '2022': -2356425012.0}</t>
  </si>
  <si>
    <t>THD</t>
  </si>
  <si>
    <t>{'2019': 47546379505.0, '2020': 911158682718.0, '2021': 405906698628.0, '2022': 243941909147.0}</t>
  </si>
  <si>
    <t>AMD</t>
  </si>
  <si>
    <t>{'2013': 3037830205.0, '2014': 17423204099.0, '2015': 24203549426.0, '2016': 42518308855.0, '2017': 39882387579.0, '2018': 46743289930.0, '2019': 31932526386.0, '2020': 25383421954.0, '2021': 12231696898.0, '2022': -149510850272.0}</t>
  </si>
  <si>
    <t>{'2018': 0.34396067650101153, '2019': 0.08496374903821917, '2020': 0.006368049072000113, '2021': -0.16242959649792413, '2022': -1.2127118416876876}</t>
  </si>
  <si>
    <t>FID</t>
  </si>
  <si>
    <t>{'2013': 1502142814.0, '2014': 13140131154.0, '2015': 14548008481.0, '2016': 3312100572.0, '2017': 2561234315.0, '2018': 177167295.0, '2019': 4413460.0, '2020': -4052800920.0, '2021': 978619221.0, '2022': 63606736.0}</t>
  </si>
  <si>
    <t>{'2018': -0.037787758926961616, '2019': -0.3893374773427086, '2020': -0.902823758897168, '2021': -1.1655083124652235, '2022': 7.537353977186399}</t>
  </si>
  <si>
    <t>AGM</t>
  </si>
  <si>
    <t>{'2013': 31991091511.0, '2014': 5186310035.0, '2015': 47357756583.0, '2016': 6419760294.0, '2017': 11264698171.0, '2018': 27396300076.0, '2019': 40285460953.0, '2020': 24734124627.0, '2021': 44712467421.0, '2022': -140476316521.0}</t>
  </si>
  <si>
    <t>{'2018': -0.04495019242001052, '2019': 0.3595309990141808, '2020': -0.170456255340594, '2021': 0.347798251065559, '2022': -1.022561456994403}</t>
  </si>
  <si>
    <t>IVS</t>
  </si>
  <si>
    <t>{'2013': 1153319921.0, '2014': 9179686883.0, '2015': 5396498299.0, '2016': 97431048.0, '2017': 337391219.0, '2018': 643535986.0, '2019': -58153389873.0, '2020': 9389279441.0, '2021': 34970261241.0, '2022': 17244904769.0}</t>
  </si>
  <si>
    <t>{'2018': -0.03153759035752565, '2019': -4.301184319784028, '2020': -0.07726188971345091, '2021': -0.7313050250753391, '2022': -1.3195673530576353}</t>
  </si>
  <si>
    <t>NVT</t>
  </si>
  <si>
    <t>{'2013': 20613997399.0, '2014': 5611761376.0, '2015': -127654796725.0, '2016': 13173837509.0, '2017': -479437925009.0, '2018': 25829285935.0, '2019': 26768637991.0, '2020': 5948585787.0, '2021': -49963890948.0, '2022': -12903939876.0}</t>
  </si>
  <si>
    <t>{'2018': -0.00918680939084111, '2019': -0.03761370711257869, '2020': -0.24680991927266926, '2021': 0.15485652789290444, '2022': -0.9908224011629579}</t>
  </si>
  <si>
    <t>KLF</t>
  </si>
  <si>
    <t>{'2013': 34499689283.0, '2014': 90309278170.0, '2015': 46732144954.0, '2016': 3560770433.0, '2017': 9048028315.0, '2018': 11341154810.0, '2019': 1403719731.0, '2020': 2610692929.0, '2021': 6680018684.0, '2022': -89887183905.0}</t>
  </si>
  <si>
    <t>{'2018': -0.1257591400818398, '2019': -0.5522380159193973, '2020': -0.612068408189075, '2021': 0.11154367764616864, '2022': -3.1828734820613955}</t>
  </si>
  <si>
    <t>DXV</t>
  </si>
  <si>
    <t>{'2013': 4534635040.0, '2014': 5116633749.0, '2015': 3970591781.0, '2016': 5599996009.0, '2017': 5897825061.0, '2018': 150953284.0, '2019': -6890118218.0, '2020': 106800719.0, '2021': 392933552.0, '2022': 195112119.0}</t>
  </si>
  <si>
    <t>{'2018': -0.17451183573200732, '2019': -0.5790293226353878, '2020': -0.4426258824056721, '2021': -1.0702103856185567, '2022': 16.693850770046797}</t>
  </si>
  <si>
    <t>KTT</t>
  </si>
  <si>
    <t>{'2013': 148839951.0, '2014': 495254944.0, '2015': 303136376.0, '2016': 401522233.0, '2017': 863716219.0, '2018': 253524659.0, '2019': 2231932597.0, '2020': 1056089197.0, '2021': 2349459762.0, '2022': -7639451894.0}</t>
  </si>
  <si>
    <t>{'2018': 0.04731576975347382, '2019': 0.7494872287172127, '2020': 0.18573853218336708, '2021': 0.4052474923464461, '2022': -1.25884789435598}</t>
  </si>
  <si>
    <t>WSS</t>
  </si>
  <si>
    <t>{'2013': 778165024.0, '2014': 9105211455.0, '2015': 6977732562.0, '2016': 4953817816.0, '2017': 15128733192.0, '2018': 44992750443.0, '2019': -79905479135.0, '2020': 10377755634.0, '2021': 8959779462.0, '2022': -18610192319.0}</t>
  </si>
  <si>
    <t>{'2018': 1.1968111811432938, '2019': -1.0967547422534676, '2020': -0.43298909055400336, '2021': -0.8997263963329801, '2022': 75.56980464274274}</t>
  </si>
  <si>
    <t>VNS</t>
  </si>
  <si>
    <t>{'2013': 223743348711.0, '2014': 312993675083.0, '2015': 328260004961.0, '2016': 310922490888.0, '2017': 189179989205.0, '2018': 87858056658.0, '2019': 108537393072.0, '2020': -207021932378.0, '2021': -273173148310.0, '2022': 183771441886.0}</t>
  </si>
  <si>
    <t>{'2018': -0.09954240784078287, '2019': -0.1663308796932812, '2020': -0.5223496390411727, '2021': -1.1933080319502938, '2022': 0.05716093634256988}</t>
  </si>
  <si>
    <t>BKC</t>
  </si>
  <si>
    <t>{'2013': -20175668504.0, '2014': 7899644386.0, '2015': 20693791531.0, '2016': 4453179699.0, '2017': 3003611439.0, '2018': -8996192491.0, '2019': 12773189988.0, '2020': -23030492693.0, '2021': 4529137016.0, '2022': 2968428038.0}</t>
  </si>
  <si>
    <t>{'2018': 0.7042385447811877, '2019': 0.18014117600356297, '2020': -1.369483186532327, '2021': -0.006438859246323902, '2022': 0.00300180541201577}</t>
  </si>
  <si>
    <t>TBX</t>
  </si>
  <si>
    <t>{'2013': 88053706.0, '2014': 279997443.0, '2015': 1513099442.0, '2016': 713930420.0, '2017': 706985009.0, '2018': 473208347.0, '2019': -709931200.0, '2020': -2062714174.0, '2021': 112480295.0, '2022': 346834124.0}</t>
  </si>
  <si>
    <t>{'2018': 0.11664050284494312, '2019': -0.26847556303601433, '2020': -1.3257050375477737, '2021': 0.6846162079216179, '2022': 0.24334984202938045}</t>
  </si>
  <si>
    <t>MAS</t>
  </si>
  <si>
    <t>{'2013': 22812936342.0, '2014': 36510780007.0, '2015': 37693787343.0, '2016': 44664210089.0, '2017': 39650285347.0, '2018': 14854282327.0, '2019': 15457824551.0, '2020': -11088958873.0, '2021': -14837275627.0, '2022': 1268146100.0}</t>
  </si>
  <si>
    <t>{'2018': -0.043889959043478505, '2019': -0.12143132753352749, '2020': -0.3202640587110535, '2021': -0.574684566294059, '2022': -0.871605090677788}</t>
  </si>
  <si>
    <t>VIG</t>
  </si>
  <si>
    <t>{'2013': 6653970729.0, '2014': 10009452736.0, '2015': 6670790894.0, '2016': -25046622495.0, '2017': 1161852068.0, '2018': 1639036294.0, '2019': -23955561687.0, '2020': -3856713617.0, '2021': 1424433191.0, '2022': 2648020283.0}</t>
  </si>
  <si>
    <t>{'2018': 9.108853260336783, '2019': 6.102789036238878, '2020': 0.2663134339090076, '2021': -0.5288075971002179, '2022': -0.06300806075634044}</t>
  </si>
  <si>
    <t>JVC</t>
  </si>
  <si>
    <t>{'2013': 41680146381.0, '2014': 177788559841.0, '2015': -578561214482.0, '2016': -761112840638.0, '2017': 19053638497.0, '2018': 16528275141.0, '2019': 11558709132.0, '2020': -62452808769.0, '2021': -25694863781.0, '2022': -5259125446.0}</t>
  </si>
  <si>
    <t>{'2018': 0.02284142230577891, '2019': 0.14758885030517854, '2020': -0.3992998500430626, '2021': -0.9471847913537543, '2022': 0.5928922971400358}</t>
  </si>
  <si>
    <t>SPI</t>
  </si>
  <si>
    <t>{'2013': 182376297.0, '2014': 662011895.0, '2015': 953970036.0, '2016': 1431625123.0, '2017': 1138294981.0, '2018': -6737545749.0, '2019': 212065815.0, '2020': -15497081987.0, '2021': 5738513586.0, '2022': -7579006446.0}</t>
  </si>
  <si>
    <t>{'2018': -1.584130295752409, '2019': 0.17633577820104707, '2020': 5.480779570840985, '2021': -0.2214037817339615, '2022': 0.5755607676456554}</t>
  </si>
  <si>
    <t>TTZ</t>
  </si>
  <si>
    <t>{'2013': 97397309.0, '2014': 718905369.0, '2015': 2184537986.0, '2016': 3509820384.0, '2017': 156646951.0, '2018': 176109182.0, '2019': -3421192444.0, '2020': -5892986990.0, '2021': -122569360.0, '2022': -2297689249.0}</t>
  </si>
  <si>
    <t>{'2018': 0.011805645248697922, '2019': -0.6137096972073669, '2020': -3.0996801873267383, '2021': 0.6638620892452456, '2022': 0.26958899148875315}</t>
  </si>
  <si>
    <t>SSM</t>
  </si>
  <si>
    <t>{'2013': 10445153011.0, '2014': 7803858937.0, '2015': 13480650645.0, '2016': 11261830782.0, '2017': -10535825695.0, '2018': -13917421978.0, '2019': 9428230444.0, '2020': 6712080326.0, '2021': -3505206374.0, '2022': -9238023859.0}</t>
  </si>
  <si>
    <t>{'2018': -0.750641620724162, '2019': 0.2007108492414028, '2020': -0.696536687049804, '2021': -5.007652957999171, '2022': -0.10981435963174777}</t>
  </si>
  <si>
    <t>PTL</t>
  </si>
  <si>
    <t>{'2013': -137156469148.0, '2014': 2777820511.0, '2015': 4173118949.0, '2016': 1034739648.0, '2017': -62826932027.0, '2018': -17315788600.0, '2019': 848707885.0, '2020': 2455067320.0, '2021': 27159186119.0, '2022': -114123212284.0}</t>
  </si>
  <si>
    <t>{'2018': -0.6241776165770347, '2019': 0.02673491852478509, '2020': 0.0231899151579317, '2021': -0.34463056771396705, '2022': 1.032538824194794}</t>
  </si>
  <si>
    <t>PIT</t>
  </si>
  <si>
    <t>{'2013': -17626837856.0, '2014': 13511338918.0, '2015': -7941606802.0, '2016': 7859799467.0, '2017': -47202000716.0, '2018': -30160304645.0, '2019': 6698001634.0, '2020': 1851284037.0, '2021': -5673007686.0, '2022': 3167717683.0}</t>
  </si>
  <si>
    <t>{'2018': 0.24384505401371065, '2019': 0.10657033758082536, '2020': -0.1384230269621149, '2021': 0.22201956030361708, '2022': -0.6762304310409435}</t>
  </si>
  <si>
    <t>KSQ</t>
  </si>
  <si>
    <t>{'2013': 171472508.0, '2014': 6715336861.0, '2015': 5798116361.0, '2016': 1128642978.0, '2017': -5241539557.0, '2018': 3679525053.0, '2019': -1010422417.0, '2020': 6702399876.0, '2021': 3753726870.0, '2022': -60925416560.0}</t>
  </si>
  <si>
    <t>{'2018': 0.40924412215639233, '2019': -0.6395452839162653, '2020': 0.20767490970853505, '2021': 0.4991976819419908, '2022': -7.063174508263965}</t>
  </si>
  <si>
    <t>SDA</t>
  </si>
  <si>
    <t>{'2013': 5161326235.0, '2014': 8256223142.0, '2015': 4391386789.0, '2016': -36032916525.0, '2017': -40065266.0, '2018': -15925837694.0, '2019': -61941724909.0, '2020': 4616705636.0, '2021': 27654190378.0, '2022': 810011739.0}</t>
  </si>
  <si>
    <t>{'2018': 1.1545724513596094, '2019': 1.783882855104373, '2020': -0.0020567830180167087, '2021': -0.582554615960552, '2022': -0.01862703507562549}</t>
  </si>
  <si>
    <t>PCG</t>
  </si>
  <si>
    <t>{'2013': 14631181530.0, '2014': 9851551652.0, '2015': 5579671629.0, '2016': 158370759.0, '2017': 2544255930.0, '2018': -8105411231.0, '2019': -40630200185.0, '2020': 3944204349.0, '2021': 3916341765.0, '2022': 97143021.0}</t>
  </si>
  <si>
    <t>{'2018': -0.6939286098656734, '2019': -5.033859521989148, '2020': 0.04042851264216619, '2021': -0.08928676412691466, '2022': 0.06384193157130603}</t>
  </si>
  <si>
    <t>VTJ</t>
  </si>
  <si>
    <t>{'2013': 2208066885.0, '2014': 1500984683.0, '2015': 10999519578.0, '2016': 14863077755.0, '2017': 3413993042.0, '2018': -10135260178.0, '2019': 11218886436.0, '2020': -24869788396.0, '2021': -1232189870.0, '2022': 1084412015.0}</t>
  </si>
  <si>
    <t>{'2018': -0.37420302701186087, '2019': 0.4707757734291475, '2020': -1.181457576788563, '2021': 2.921583003210547, '2022': 0.10782921310769708}</t>
  </si>
  <si>
    <t>DTL</t>
  </si>
  <si>
    <t>{'2013': 18780258568.0, '2014': 6553485941.0, '2015': -63337323779.0, '2016': 159665870413.0, '2017': 201316704976.0, '2018': -17249184562.0, '2019': -140469059611.0, '2020': 21255177064.0, '2021': 56129713567.0, '2022': -152650156856.0}</t>
  </si>
  <si>
    <t>{'2018': -0.11155351760621961, '2019': -0.5123637378784696, '2020': 0.6045473450226289, '2021': -0.4611454819190111, '2022': -2.9257485235487084}</t>
  </si>
  <si>
    <t>TCR</t>
  </si>
  <si>
    <t>{'2013': -58852919555.0, '2014': 1995933289.0, '2015': 41267367775.0, '2016': 29627582191.0, '2017': -69193500819.0, '2018': -114207380122.0, '2019': 8134546940.0, '2020': -29189722788.0, '2021': 11282152903.0, '2022': 1845947622.0}</t>
  </si>
  <si>
    <t>{'2018': 1.0036065907140168, '2019': -0.05554803890632669, '2020': 0.6750613802282516, '2021': 0.10493387493189206, '2022': -0.3677486814312318}</t>
  </si>
  <si>
    <t>POM</t>
  </si>
  <si>
    <t>{'2013': -218852969494.0, '2014': -28709332685.0, '2015': 27487497246.0, '2016': 301093672940.0, '2017': 696233669231.0, '2018': 432295832112.0, '2019': -308711942320.0, '2020': 15264033235.0, '2021': 182224441775.0, '2022': -1078384066819.0}</t>
  </si>
  <si>
    <t>{'2018': 0.8377570614563511, '2019': -0.196025166051444, '2020': -0.010643919833853648, '2021': -0.10462226630526479, '2022': -1.7444285954097014}</t>
  </si>
  <si>
    <t>BLF</t>
  </si>
  <si>
    <t>{'2013': 3212816757.0, '2014': 1535333670.0, '2015': 2612249744.0, '2016': 4996234994.0, '2017': 2472092083.0, '2018': 946241454.0, '2019': 5149931175.0, '2020': 3744524845.0, '2021': -10994138679.0, '2022': -38573154879.0}</t>
  </si>
  <si>
    <t>{'2018': -0.15285029288711885, '2019': 0.2877371266344765, '2020': 0.06999398145466115, '2021': -0.9238171467077955, '2022': -31.126697480574535}</t>
  </si>
  <si>
    <t>FDC</t>
  </si>
  <si>
    <t>{'2013': 242685643595.0, '2014': 15970130856.0, '2015': 8659356617.0, '2016': -23229588108.0, '2017': 2940243733.0, '2018': -35323648634.0, '2019': 65788924693.0, '2020': -25959443766.0, '2021': 9776849138.0, '2022': -197595898403.0}</t>
  </si>
  <si>
    <t>{'2018': -1.1254261992271513, '2019': -1.6079134034434908, '2020': -1.837975603546351, '2021': -2.0911972617071424, '2022': -11.64355881631351}</t>
  </si>
  <si>
    <t>LDP</t>
  </si>
  <si>
    <t>{'2013': 18007386564.0, '2014': 18582463475.0, '2015': 17699022637.0, '2016': 19766787352.0, '2017': 14624932683.0, '2018': -20011937349.0, '2019': 7947466781.0, '2020': -25969378746.0, '2021': 37870254177.0, '2022': -38909321055.0}</t>
  </si>
  <si>
    <t>{'2018': -0.42872203207866083, '2019': -0.2099236151468012, '2020': -1.0909934672291408, '2021': -4.97057227742629, '2022': -3.7018881253350977}</t>
  </si>
  <si>
    <t>L62</t>
  </si>
  <si>
    <t>{'2013': 416068643.0, '2014': 451526514.0, '2015': 1537968783.0, '2016': 3895716939.0, '2017': 878041234.0, '2018': 1310852769.0, '2019': 1308191262.0, '2020': 631893242.0, '2021': -3077331451.0, '2022': -34559684006.0}</t>
  </si>
  <si>
    <t>{'2018': 0.12463351162079277, '2019': 0.10610025712345597, '2020': -0.10145546698251709, '2021': -0.8689486643976994, '2022': -33.697356007242036}</t>
  </si>
  <si>
    <t>VE8</t>
  </si>
  <si>
    <t>{'2013': 2642021445.0, '2014': 3255266830.0, '2015': 3203051081.0, '2016': 2926565092.0, '2017': 1274119339.0, '2018': -4078835142.0, '2019': -2561191336.0, '2020': 5508134050.0, '2021': 1007769955.0, '2022': -6784160225.0}</t>
  </si>
  <si>
    <t>{'2018': -0.5052886675963059, '2019': -0.8839377464451055, '2020': 3.0182738011188697, '2021': -0.6252607329282068, '2022': -7.0072187170638776}</t>
  </si>
  <si>
    <t>KKC</t>
  </si>
  <si>
    <t>{'2013': 14069241669.0, '2014': 11944944649.0, '2015': -22644126921.0, '2016': 38709618109.0, '2017': 15798351691.0, '2018': -3995793515.0, '2019': -5042868689.0, '2020': 12552351031.0, '2021': 5742049424.0, '2022': -32301033873.0}</t>
  </si>
  <si>
    <t>{'2018': -0.3121225002757414, '2019': -0.4266901738777302, '2020': 1.5420021621362259, '2021': -0.5681941789519743, '2022': -1.919821700782174}</t>
  </si>
  <si>
    <t>SCD</t>
  </si>
  <si>
    <t>{'2013': 26220161639.0, '2014': 22219084275.0, '2015': 26170573321.0, '2016': 30005862206.0, '2017': -3039045461.0, '2018': 5236247885.0, '2019': 16584021730.0, '2020': 3427469975.0, '2021': -35593616040.0, '2022': -48684959712.0}</t>
  </si>
  <si>
    <t>{'2018': -0.20658208998112165, '2019': -0.0699202408028609, '2020': -0.30341266580078197, '2021': -1.2563446450664935, '2022': 3.4102488273381155}</t>
  </si>
  <si>
    <t>MHL</t>
  </si>
  <si>
    <t>{'2012': 938865979.0, '2013': 3363889989.0, '2014': 1798131198.0, '2015': 5409760047.0, '2016': 11538507379.0, '2017': 740007522.0, '2018': 3888697303.0, '2019': 1483092594.0, '2020': 980238904.0, '2021': -26310877483.0}</t>
  </si>
  <si>
    <t>{'2017': -0.008627581380751407, '2018': 0.022967199676513075, '2019': -0.013477527690405902, '2020': -0.19208623968637414, '2021': -2.0315770418410732}</t>
  </si>
  <si>
    <t>LUT</t>
  </si>
  <si>
    <t>{'2013': 2261607406.0, '2014': 1989358810.0, '2015': 1888517554.0, '2016': 984232794.0, '2017': 45839614.0, '2018': 762813279.0, '2019': 45242498.0, '2020': 48121737.0, '2021': 236587421.0, '2022': -74820665324.0}</t>
  </si>
  <si>
    <t>{'2018': -0.20904977794847263, '2019': -0.3428315796916868, '2020': -0.49384780467323086, '2021': -0.3963660193063218, '2022': -65.75285950135441}</t>
  </si>
  <si>
    <t>CJC</t>
  </si>
  <si>
    <t>{'2013': 11733472305.0, '2014': 3928332321.0, '2015': 5099384310.0, '2016': 5117762610.0, '2017': 5334159895.0, '2018': 108910406.0, '2019': -31273980614.0, '2020': 2637235346.0, '2021': -2466734472.0, '2022': 1828615244.0}</t>
  </si>
  <si>
    <t>{'2018': -0.37242560457239615, '2019': -1.7970862446717852, '2020': 0.15769093600482229, '2021': 0.4195913839482, '2022': 0.13661296634153056}</t>
  </si>
  <si>
    <t>QBS</t>
  </si>
  <si>
    <t>{'2013': 21347812602.0, '2014': 64419804253.0, '2015': 78214159156.0, '2016': 11826307169.0, '2017': 22538600128.0, '2018': 59305278794.0, '2019': -173111519775.0, '2020': -97288091678.0, '2021': 401333229.0, '2022': -138700489817.0}</t>
  </si>
  <si>
    <t>{'2018': 0.19136930126055224, '2019': -1.005193199233262, '2020': 143.01327710902422, '2021': 0.06464669885389994, '2022': 0.8569509431783247}</t>
  </si>
  <si>
    <t>DZM</t>
  </si>
  <si>
    <t>{'2013': -2453199593.0, '2014': 3799068325.0, '2015': -1836570699.0, '2016': 16033520715.0, '2017': -24858932338.0, '2018': -14903774418.0, '2019': 1146471370.0, '2020': 1117689535.0, '2021': -9532691327.0, '2022': -6727533782.0}</t>
  </si>
  <si>
    <t>{'2018': 1.336455884175195, '2019': 0.12186497571086768, '2020': -0.12098061795163828, '2021': 1.1910636898869364, '2022': -0.3855182139346613}</t>
  </si>
  <si>
    <t>PGT</t>
  </si>
  <si>
    <t>{'2013': -21079750668.0, '2014': 10337200985.0, '2015': 228667508.0, '2016': -5892706417.0, '2017': -8203871182.0, '2018': 81522263.0, '2019': -14762369240.0, '2020': -11414596766.0, '2021': 574476476.0, '2022': -2345360823.0}</t>
  </si>
  <si>
    <t>{'2018': -0.859848744205749, '2019': 7.276952907302969, '2020': 0.4078378700083869, '2021': -0.16090713223825598, '2022': -0.1737150014183008}</t>
  </si>
  <si>
    <t>VE1</t>
  </si>
  <si>
    <t>{'2013': 744225931.0, '2014': 4598744627.0, '2015': 3742930906.0, '2016': -4276644284.0, '2017': 186303675.0, '2018': -19076108830.0, '2019': 3328122401.0, '2020': -5745610068.0, '2021': 1154792227.0, '2022': -4942204798.0}</t>
  </si>
  <si>
    <t>{'2018': -3.967589493212169, '2019': 0.08570938309458762, '2020': 0.5895189466716755, '2021': -0.21229869697131987, '2022': 0.25448496819657335}</t>
  </si>
  <si>
    <t>L61</t>
  </si>
  <si>
    <t>{'2013': 13765836540.0, '2014': 16379471946.0, '2015': 17051220476.0, '2016': 11218826981.0, '2017': 5058513847.0, '2018': 3368965650.0, '2019': 1247701024.0, '2020': -1424306670.0, '2021': 371966518.0, '2022': -73984017119.0}</t>
  </si>
  <si>
    <t>{'2018': -0.1637976528671957, '2019': -0.2850909289447411, '2020': -0.48689988519009025, '2021': -0.5571149015896703, '2022': -9.166646671341157}</t>
  </si>
  <si>
    <t>TDH</t>
  </si>
  <si>
    <t>{'2013': 21677803255.0, '2014': 51055122062.0, '2015': 47101124782.0, '2016': 108276314754.0, '2017': 131000197381.0, '2018': 115424589368.0, '2019': 139303390992.0, '2020': -30290073410.0, '2021': -942054644020.0, '2022': 4934687027.0}</t>
  </si>
  <si>
    <t>{'2018': 0.2610527118161277, '2019': 0.19486990605787882, '2020': -0.14302420030576452, '2021': -2.265038384716417, '2022': 0.21490275473793283}</t>
  </si>
  <si>
    <t>MIM</t>
  </si>
  <si>
    <t>{'2013': -8000333928.0, '2014': 127786573.0, '2015': -10900482208.0, '2016': 1469525787.0, '2017': 13832806871.0, '2018': 2153615909.0, '2019': -7708754411.0, '2020': -5451672105.0, '2021': 6875970459.0, '2022': -13887354087.0}</t>
  </si>
  <si>
    <t>{'2018': -2.9256227538543875, '2019': -1.1725638792567548, '2020': -4.724587316716605, '2021': 1.25862342407051, '2022': -2.8571692471677013}</t>
  </si>
  <si>
    <t>L43</t>
  </si>
  <si>
    <t>{'2013': 886961762.0, '2014': 354990647.0, '2015': 990340595.0, '2016': 364632575.0, '2017': 429741019.0, '2018': -28911858966.0, '2019': 102275323.0, '2020': 230836224.0, '2021': -8533077124.0, '2022': -8905413767.0}</t>
  </si>
  <si>
    <t>{'2018': -9.845425574026175, '2019': 0.00943948412865349, '2020': 0.02810390526743449, '2021': 0.3202415053526944, '2022': 0.25448812851353675}</t>
  </si>
  <si>
    <t>DLG</t>
  </si>
  <si>
    <t>{'2013': 2131070996.0, '2014': 52796969817.0, '2015': 82680971121.0, '2016': 60218634770.0, '2017': 57306581896.0, '2018': 8169856720.0, '2019': -1308251543.0, '2020': -906601509499.0, '2021': 16673387564.0, '2022': -1219413266472.0}</t>
  </si>
  <si>
    <t>{'2018': 0.023669053568925954, '2019': -0.20716237280502262, '2020': -4.777577751031484, '2021': 0.05566917611389854, '2022': 1.5461150323082262}</t>
  </si>
  <si>
    <t>CIG</t>
  </si>
  <si>
    <t>{'2013': 1720875931.0, '2014': -61894601713.0, '2015': -38383375936.0, '2016': 1468147562.0, '2017': 233940382.0, '2018': 2345806694.0, '2019': 146374161.0, '2020': -174893246043.0, '2021': 16463142970.0, '2022': -6565738921.0}</t>
  </si>
  <si>
    <t>{'2018': -0.006452229354467946, '2019': -0.6447149782351131, '2020': 3.9927883919281073, '2021': -0.08784467048426366, '2022': 0.04367055500328804}</t>
  </si>
  <si>
    <t>HNG</t>
  </si>
  <si>
    <t>{'2013': 602755957000.0, '2014': 758688046000.0, '2015': 724591678000.0, '2016': -984862782000.0, '2017': 527438216000.0, '2018': -659149758000.0, '2019': -2425918207000.0, '2020': 20911042000.0, '2021': -1119430311000.0, '2022': -3576449702000.0}</t>
  </si>
  <si>
    <t>{'2018': -0.7748355045458474, '2019': -8.684372395388777, '2020': 0.24971802512173058, '2021': 0.0382122433969893, '2022': 1.1224618848399466}</t>
  </si>
  <si>
    <t>Latest FY 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</si>
</sst>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0.0%"/>
    <numFmt numFmtId="166" formatCode="0.00\x"/>
    <numFmt numFmtId="167" formatCode="[$-1010409]d\ mmmm\ yyyy;@"/>
    <numFmt numFmtId="168" formatCode="[$VND]\ #,##0"/>
    <numFmt numFmtId="169" formatCode="0.0\x"/>
  </numFmts>
  <fonts count="38">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b/>
      <sz val="11"/>
      <color rgb="FFF5F8FA"/>
      <name val="Arial"/>
      <family val="2"/>
    </font>
    <font>
      <sz val="11"/>
      <color rgb="FFF5F8FA"/>
      <name val="Arial"/>
      <family val="2"/>
    </font>
    <font>
      <b/>
      <sz val="10"/>
      <color rgb="FF000000"/>
      <name val="Arial"/>
      <family val="2"/>
    </font>
    <font>
      <b/>
      <sz val="12"/>
      <color rgb="FF000000"/>
      <name val="Arial"/>
      <family val="2"/>
    </font>
    <font>
      <b/>
      <sz val="14"/>
      <color rgb="FF000000"/>
      <name val="Arial"/>
      <family val="2"/>
    </font>
    <font>
      <sz val="12"/>
      <color theme="1"/>
      <name val="Calibri"/>
      <family val="2"/>
      <scheme val="minor"/>
    </font>
    <font>
      <b/>
      <sz val="12"/>
      <color theme="1"/>
      <name val="Calibri"/>
      <family val="2"/>
      <scheme val="minor"/>
    </font>
    <font>
      <sz val="10"/>
      <color theme="1"/>
      <name val="Arial"/>
      <family val="2"/>
    </font>
    <font>
      <sz val="12"/>
      <color theme="1"/>
      <name val="Arial"/>
      <family val="2"/>
    </font>
    <font>
      <b/>
      <sz val="14"/>
      <color theme="1"/>
      <name val="Calibri"/>
      <family val="2"/>
      <scheme val="minor"/>
    </font>
    <font>
      <sz val="11"/>
      <color theme="1"/>
      <name val="Arial"/>
      <family val="2"/>
    </font>
    <font>
      <sz val="9"/>
      <color rgb="FF002169"/>
      <name val="Segoe UI"/>
      <family val="2"/>
    </font>
    <font>
      <b/>
      <sz val="9"/>
      <color rgb="FFCC0000"/>
      <name val="Segoe UI"/>
      <family val="2"/>
    </font>
    <font>
      <sz val="9"/>
      <color rgb="FF333333"/>
      <name val="Segoe UI"/>
      <family val="2"/>
    </font>
    <font>
      <b/>
      <sz val="12"/>
      <color rgb="FF262626"/>
      <name val="Roboto"/>
    </font>
    <font>
      <sz val="12"/>
      <color rgb="FF262626"/>
      <name val="Roboto"/>
    </font>
    <font>
      <sz val="11"/>
      <color rgb="FF262626"/>
      <name val="Roboto"/>
    </font>
    <font>
      <b/>
      <sz val="12"/>
      <color theme="1"/>
      <name val="Arial"/>
      <family val="2"/>
    </font>
    <font>
      <b/>
      <sz val="11"/>
      <color rgb="FF182026"/>
      <name val="Helvetica Neue"/>
      <family val="2"/>
    </font>
    <font>
      <sz val="11"/>
      <color rgb="FF182026"/>
      <name val="Helvetica Neue"/>
      <family val="2"/>
    </font>
    <font>
      <sz val="9"/>
      <color rgb="FF002169"/>
      <name val="Segoe UI"/>
      <charset val="1"/>
    </font>
    <font>
      <b/>
      <sz val="9"/>
      <color rgb="FFCC0000"/>
      <name val="Segoe UI"/>
      <charset val="1"/>
    </font>
    <font>
      <sz val="9"/>
      <color rgb="FF333333"/>
      <name val="Segoe UI"/>
      <charset val="1"/>
    </font>
    <font>
      <b/>
      <sz val="11"/>
      <color rgb="FFF5F8FA"/>
      <name val="Helvetica Neue"/>
      <family val="2"/>
    </font>
    <font>
      <sz val="11"/>
      <color rgb="FFF5F8FA"/>
      <name val="Helvetica Neue"/>
      <family val="2"/>
    </font>
    <font>
      <sz val="11"/>
      <color rgb="FF000000"/>
      <name val="Roboto"/>
      <charset val="1"/>
    </font>
    <font>
      <sz val="11"/>
      <color rgb="FF000000"/>
      <name val="Calibri"/>
      <family val="2"/>
      <scheme val="minor"/>
    </font>
    <font>
      <b/>
      <sz val="9"/>
      <color rgb="FF33CC33"/>
      <name val="Segoe UI"/>
      <family val="2"/>
    </font>
    <font>
      <sz val="9"/>
      <color rgb="FFFFFFFF"/>
      <name val="Helvetica Neue Regular"/>
      <charset val="1"/>
    </font>
    <font>
      <sz val="9"/>
      <color rgb="FF50FF00"/>
      <name val="Helvetica Neue Regular"/>
      <charset val="1"/>
    </font>
    <font>
      <sz val="9"/>
      <color rgb="FF21DB77"/>
      <name val="Helvetica Neue Regular"/>
      <charset val="1"/>
    </font>
    <font>
      <b/>
      <sz val="11"/>
      <color rgb="FFF5F8FA"/>
      <name val="Helvetica Neue"/>
      <family val="2"/>
    </font>
    <font>
      <sz val="11"/>
      <color rgb="FFF5F8FA"/>
      <name val="Helvetica Neue"/>
      <family val="2"/>
    </font>
    <font>
      <sz val="9"/>
      <color rgb="FFF92626"/>
      <name val="Helvetica Neue Regular"/>
      <charset val="1"/>
    </font>
  </fonts>
  <fills count="11">
    <fill>
      <patternFill patternType="none"/>
    </fill>
    <fill>
      <patternFill patternType="gray125"/>
    </fill>
    <fill>
      <patternFill patternType="solid">
        <fgColor rgb="FF30404D"/>
        <bgColor indexed="64"/>
      </patternFill>
    </fill>
    <fill>
      <patternFill patternType="solid">
        <fgColor rgb="FF74D2C7"/>
        <bgColor indexed="64"/>
      </patternFill>
    </fill>
    <fill>
      <patternFill patternType="solid">
        <fgColor theme="4" tint="0.59999389629810485"/>
        <bgColor indexed="64"/>
      </patternFill>
    </fill>
    <fill>
      <patternFill patternType="solid">
        <fgColor rgb="FF00B0F0"/>
        <bgColor indexed="64"/>
      </patternFill>
    </fill>
    <fill>
      <patternFill patternType="solid">
        <fgColor rgb="FFFFFFFF"/>
        <bgColor indexed="64"/>
      </patternFill>
    </fill>
    <fill>
      <patternFill patternType="solid">
        <fgColor rgb="FFDBE5F1"/>
        <bgColor indexed="64"/>
      </patternFill>
    </fill>
    <fill>
      <patternFill patternType="solid">
        <fgColor rgb="FFF5F8FA"/>
        <bgColor indexed="64"/>
      </patternFill>
    </fill>
    <fill>
      <patternFill patternType="solid">
        <fgColor rgb="FF282B30"/>
        <bgColor indexed="64"/>
      </patternFill>
    </fill>
    <fill>
      <patternFill patternType="solid">
        <fgColor theme="4" tint="0.39997558519241921"/>
        <bgColor indexed="64"/>
      </patternFill>
    </fill>
  </fills>
  <borders count="29">
    <border>
      <left/>
      <right/>
      <top/>
      <bottom/>
      <diagonal/>
    </border>
    <border>
      <left/>
      <right style="medium">
        <color rgb="FF4B5763"/>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indexed="64"/>
      </left>
      <right style="medium">
        <color indexed="64"/>
      </right>
      <top style="medium">
        <color indexed="64"/>
      </top>
      <bottom style="medium">
        <color rgb="FFCCCCCC"/>
      </bottom>
      <diagonal/>
    </border>
    <border>
      <left/>
      <right style="medium">
        <color rgb="FFCCCCCC"/>
      </right>
      <top style="medium">
        <color rgb="FFCCCCCC"/>
      </top>
      <bottom style="medium">
        <color rgb="FFCCCCCC"/>
      </bottom>
      <diagonal/>
    </border>
    <border>
      <left style="medium">
        <color indexed="64"/>
      </left>
      <right style="medium">
        <color indexed="64"/>
      </right>
      <top/>
      <bottom/>
      <diagonal/>
    </border>
    <border>
      <left/>
      <right/>
      <top/>
      <bottom style="medium">
        <color rgb="FFC0C0C0"/>
      </bottom>
      <diagonal/>
    </border>
    <border>
      <left style="medium">
        <color indexed="64"/>
      </left>
      <right style="medium">
        <color indexed="64"/>
      </right>
      <top style="medium">
        <color rgb="FFCCCCCC"/>
      </top>
      <bottom style="medium">
        <color rgb="FFCCCCCC"/>
      </bottom>
      <diagonal/>
    </border>
    <border>
      <left style="thick">
        <color rgb="FFFF9900"/>
      </left>
      <right style="medium">
        <color rgb="FFEEEEEE"/>
      </right>
      <top/>
      <bottom/>
      <diagonal/>
    </border>
    <border>
      <left/>
      <right/>
      <top style="medium">
        <color rgb="FF000000"/>
      </top>
      <bottom/>
      <diagonal/>
    </border>
    <border>
      <left/>
      <right style="thin">
        <color rgb="FFCCD1D4"/>
      </right>
      <top/>
      <bottom/>
      <diagonal/>
    </border>
    <border>
      <left/>
      <right/>
      <top/>
      <bottom style="thin">
        <color rgb="FFC0C0C0"/>
      </bottom>
      <diagonal/>
    </border>
    <border>
      <left/>
      <right style="thin">
        <color rgb="FF4B5763"/>
      </right>
      <top/>
      <bottom/>
      <diagonal/>
    </border>
    <border>
      <left/>
      <right/>
      <top/>
      <bottom style="thin">
        <color rgb="FF434343"/>
      </bottom>
      <diagonal/>
    </border>
    <border>
      <left/>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style="thin">
        <color rgb="FF000000"/>
      </top>
      <bottom/>
      <diagonal/>
    </border>
    <border>
      <left style="thick">
        <color rgb="FFFF9900"/>
      </left>
      <right style="thin">
        <color rgb="FF434343"/>
      </right>
      <top/>
      <bottom style="thin">
        <color rgb="FF434343"/>
      </bottom>
      <diagonal/>
    </border>
    <border>
      <left style="thick">
        <color rgb="FFFF9900"/>
      </left>
      <right style="thin">
        <color rgb="FF434343"/>
      </right>
      <top/>
      <bottom/>
      <diagonal/>
    </border>
    <border>
      <left/>
      <right style="thin">
        <color rgb="FF434343"/>
      </right>
      <top/>
      <bottom style="thin">
        <color rgb="FF434343"/>
      </bottom>
      <diagonal/>
    </border>
    <border>
      <left/>
      <right style="thin">
        <color rgb="FF434343"/>
      </right>
      <top/>
      <bottom/>
      <diagonal/>
    </border>
    <border>
      <left style="thin">
        <color rgb="FF3F4247"/>
      </left>
      <right style="thin">
        <color rgb="FF3F4247"/>
      </right>
      <top style="thin">
        <color rgb="FF3F4247"/>
      </top>
      <bottom style="thin">
        <color rgb="FF3F4247"/>
      </bottom>
      <diagonal/>
    </border>
    <border>
      <left style="thin">
        <color rgb="FF3F4247"/>
      </left>
      <right style="thin">
        <color rgb="FF3F4247"/>
      </right>
      <top style="thin">
        <color rgb="FF3F4247"/>
      </top>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xf numFmtId="9" fontId="3" fillId="0" borderId="0" applyFont="0" applyFill="0" applyBorder="0" applyAlignment="0" applyProtection="0"/>
  </cellStyleXfs>
  <cellXfs count="189">
    <xf numFmtId="0" fontId="0" fillId="0" borderId="0" xfId="0"/>
    <xf numFmtId="0" fontId="3" fillId="0" borderId="0" xfId="3"/>
    <xf numFmtId="0" fontId="4" fillId="2" borderId="0" xfId="0" applyFont="1" applyFill="1" applyAlignment="1">
      <alignment horizontal="right" vertical="top" wrapText="1" indent="1"/>
    </xf>
    <xf numFmtId="3" fontId="4" fillId="2" borderId="0" xfId="0" applyNumberFormat="1" applyFont="1" applyFill="1" applyAlignment="1">
      <alignment horizontal="right" vertical="top" wrapText="1" indent="1"/>
    </xf>
    <xf numFmtId="3" fontId="5" fillId="2" borderId="0" xfId="0" applyNumberFormat="1" applyFont="1" applyFill="1" applyAlignment="1">
      <alignment horizontal="right" vertical="top" wrapText="1" indent="1"/>
    </xf>
    <xf numFmtId="0" fontId="5" fillId="2" borderId="0" xfId="0" applyFont="1" applyFill="1" applyAlignment="1">
      <alignment horizontal="right" vertical="top" wrapText="1" indent="1"/>
    </xf>
    <xf numFmtId="3" fontId="5" fillId="2" borderId="0" xfId="0" applyNumberFormat="1" applyFont="1" applyFill="1" applyAlignment="1">
      <alignment horizontal="left" vertical="top" wrapText="1" indent="1"/>
    </xf>
    <xf numFmtId="0" fontId="4" fillId="2" borderId="1" xfId="0" applyFont="1" applyFill="1" applyBorder="1" applyAlignment="1">
      <alignment horizontal="right" vertical="top" wrapText="1" indent="1"/>
    </xf>
    <xf numFmtId="0" fontId="5" fillId="2" borderId="0" xfId="0" applyFont="1" applyFill="1" applyAlignment="1">
      <alignment horizontal="left" vertical="top" wrapText="1" indent="1"/>
    </xf>
    <xf numFmtId="3" fontId="4" fillId="2" borderId="1" xfId="0" applyNumberFormat="1" applyFont="1" applyFill="1" applyBorder="1" applyAlignment="1">
      <alignment horizontal="right" vertical="top" wrapText="1" indent="1"/>
    </xf>
    <xf numFmtId="3" fontId="5" fillId="2" borderId="1" xfId="0" applyNumberFormat="1" applyFont="1" applyFill="1" applyBorder="1" applyAlignment="1">
      <alignment horizontal="right" vertical="top" wrapText="1" indent="1"/>
    </xf>
    <xf numFmtId="0" fontId="5" fillId="2" borderId="1" xfId="0" applyFont="1" applyFill="1" applyBorder="1" applyAlignment="1">
      <alignment horizontal="right" vertical="top" wrapText="1" indent="1"/>
    </xf>
    <xf numFmtId="0" fontId="4" fillId="2" borderId="1" xfId="0" applyFont="1" applyFill="1" applyBorder="1" applyAlignment="1">
      <alignment horizontal="left" vertical="top" wrapText="1"/>
    </xf>
    <xf numFmtId="0" fontId="4" fillId="2" borderId="1" xfId="0" applyFont="1" applyFill="1" applyBorder="1" applyAlignment="1">
      <alignment horizontal="left" vertical="top" wrapText="1" indent="4"/>
    </xf>
    <xf numFmtId="0" fontId="5" fillId="2" borderId="1" xfId="0" applyFont="1" applyFill="1" applyBorder="1" applyAlignment="1">
      <alignment horizontal="left" vertical="top" wrapText="1" indent="6"/>
    </xf>
    <xf numFmtId="0" fontId="5" fillId="2" borderId="1" xfId="0" applyFont="1" applyFill="1" applyBorder="1" applyAlignment="1">
      <alignment horizontal="left" vertical="top" wrapText="1" indent="9"/>
    </xf>
    <xf numFmtId="0" fontId="4" fillId="2" borderId="1" xfId="0" applyFont="1" applyFill="1" applyBorder="1" applyAlignment="1">
      <alignment horizontal="left" vertical="top" wrapText="1" indent="3"/>
    </xf>
    <xf numFmtId="0" fontId="5" fillId="2" borderId="1" xfId="0" applyFont="1" applyFill="1" applyBorder="1" applyAlignment="1">
      <alignment horizontal="left" vertical="top" wrapText="1" indent="11"/>
    </xf>
    <xf numFmtId="0" fontId="4" fillId="2" borderId="1" xfId="0" applyFont="1" applyFill="1" applyBorder="1" applyAlignment="1">
      <alignment horizontal="left" vertical="top" wrapText="1" indent="7"/>
    </xf>
    <xf numFmtId="164" fontId="0" fillId="0" borderId="0" xfId="1" applyNumberFormat="1" applyFont="1"/>
    <xf numFmtId="164" fontId="0" fillId="0" borderId="0" xfId="0" applyNumberFormat="1"/>
    <xf numFmtId="3" fontId="0" fillId="0" borderId="0" xfId="0" applyNumberFormat="1"/>
    <xf numFmtId="0" fontId="4" fillId="2" borderId="0" xfId="0" applyFont="1" applyFill="1" applyAlignment="1">
      <alignment horizontal="left" vertical="top" wrapText="1"/>
    </xf>
    <xf numFmtId="0" fontId="4" fillId="2" borderId="0" xfId="0" applyFont="1" applyFill="1" applyAlignment="1">
      <alignment horizontal="left" vertical="top" wrapText="1" indent="4"/>
    </xf>
    <xf numFmtId="0" fontId="5" fillId="2" borderId="0" xfId="0" applyFont="1" applyFill="1" applyAlignment="1">
      <alignment horizontal="left" vertical="top" wrapText="1" indent="6"/>
    </xf>
    <xf numFmtId="0" fontId="5" fillId="2" borderId="0" xfId="0" applyFont="1" applyFill="1" applyAlignment="1">
      <alignment horizontal="left" vertical="top" wrapText="1" indent="9"/>
    </xf>
    <xf numFmtId="0" fontId="4" fillId="2" borderId="0" xfId="0" applyFont="1" applyFill="1" applyAlignment="1">
      <alignment horizontal="left" vertical="top" wrapText="1" indent="3"/>
    </xf>
    <xf numFmtId="0" fontId="5" fillId="2" borderId="0" xfId="0" applyFont="1" applyFill="1" applyAlignment="1">
      <alignment horizontal="left" vertical="top" wrapText="1" indent="11"/>
    </xf>
    <xf numFmtId="0" fontId="4" fillId="2" borderId="0" xfId="0" applyFont="1" applyFill="1" applyAlignment="1">
      <alignment horizontal="left" vertical="top" wrapText="1" indent="7"/>
    </xf>
    <xf numFmtId="165" fontId="0" fillId="0" borderId="0" xfId="2" applyNumberFormat="1" applyFont="1"/>
    <xf numFmtId="10" fontId="0" fillId="0" borderId="0" xfId="2" applyNumberFormat="1" applyFont="1"/>
    <xf numFmtId="165" fontId="6" fillId="0" borderId="0" xfId="4" applyNumberFormat="1" applyFont="1" applyAlignment="1"/>
    <xf numFmtId="0" fontId="2" fillId="0" borderId="0" xfId="0" applyFont="1"/>
    <xf numFmtId="165" fontId="7" fillId="0" borderId="0" xfId="2" applyNumberFormat="1" applyFont="1" applyAlignment="1"/>
    <xf numFmtId="0" fontId="7" fillId="0" borderId="0" xfId="3" applyFont="1"/>
    <xf numFmtId="165" fontId="8" fillId="0" borderId="0" xfId="2" applyNumberFormat="1" applyFont="1" applyAlignment="1"/>
    <xf numFmtId="0" fontId="3" fillId="3" borderId="0" xfId="3" applyFill="1" applyAlignment="1">
      <alignment horizontal="center" vertical="center" wrapText="1"/>
    </xf>
    <xf numFmtId="166" fontId="3" fillId="0" borderId="0" xfId="3" applyNumberFormat="1"/>
    <xf numFmtId="165" fontId="9" fillId="0" borderId="0" xfId="2" applyNumberFormat="1" applyFont="1"/>
    <xf numFmtId="165" fontId="8" fillId="0" borderId="0" xfId="4" applyNumberFormat="1" applyFont="1" applyAlignment="1"/>
    <xf numFmtId="3" fontId="3" fillId="0" borderId="0" xfId="3" applyNumberFormat="1"/>
    <xf numFmtId="0" fontId="0" fillId="0" borderId="0" xfId="0" applyAlignment="1">
      <alignment horizontal="center" vertical="center" wrapText="1"/>
    </xf>
    <xf numFmtId="0" fontId="11" fillId="0" borderId="2" xfId="0" applyFont="1" applyBorder="1" applyAlignment="1">
      <alignment wrapText="1"/>
    </xf>
    <xf numFmtId="0" fontId="12" fillId="0" borderId="2" xfId="0" applyFont="1" applyBorder="1" applyAlignment="1">
      <alignment wrapText="1"/>
    </xf>
    <xf numFmtId="0" fontId="11" fillId="0" borderId="3" xfId="0" applyFont="1" applyBorder="1" applyAlignment="1">
      <alignment wrapText="1"/>
    </xf>
    <xf numFmtId="0" fontId="12" fillId="0" borderId="4" xfId="0" applyFont="1" applyBorder="1" applyAlignment="1">
      <alignment wrapText="1"/>
    </xf>
    <xf numFmtId="167" fontId="0" fillId="0" borderId="0" xfId="0" applyNumberFormat="1"/>
    <xf numFmtId="0" fontId="0" fillId="4" borderId="0" xfId="0" applyFill="1"/>
    <xf numFmtId="0" fontId="0" fillId="0" borderId="0" xfId="0" applyAlignment="1">
      <alignment horizontal="center"/>
    </xf>
    <xf numFmtId="0" fontId="0" fillId="0" borderId="0" xfId="0" applyAlignment="1">
      <alignment horizontal="right"/>
    </xf>
    <xf numFmtId="0" fontId="0" fillId="0" borderId="6" xfId="0" applyBorder="1"/>
    <xf numFmtId="10" fontId="13" fillId="0" borderId="0" xfId="2" applyNumberFormat="1" applyFont="1"/>
    <xf numFmtId="10" fontId="13" fillId="0" borderId="0" xfId="0" applyNumberFormat="1" applyFont="1" applyAlignment="1">
      <alignment horizontal="right"/>
    </xf>
    <xf numFmtId="0" fontId="13" fillId="0" borderId="0" xfId="0" applyFont="1" applyAlignment="1">
      <alignment horizontal="center" vertical="center" wrapText="1"/>
    </xf>
    <xf numFmtId="3" fontId="14" fillId="5" borderId="2" xfId="0" applyNumberFormat="1" applyFont="1" applyFill="1" applyBorder="1" applyAlignment="1">
      <alignment horizontal="right" vertical="center" wrapText="1"/>
    </xf>
    <xf numFmtId="0" fontId="0" fillId="0" borderId="0" xfId="0" applyAlignment="1">
      <alignment horizontal="center" vertical="center"/>
    </xf>
    <xf numFmtId="0" fontId="0" fillId="4" borderId="0" xfId="0" applyFill="1" applyAlignment="1">
      <alignment horizontal="center" vertical="center"/>
    </xf>
    <xf numFmtId="0" fontId="2" fillId="0" borderId="0" xfId="0" applyFont="1" applyAlignment="1">
      <alignment horizontal="center"/>
    </xf>
    <xf numFmtId="0" fontId="15" fillId="6" borderId="0" xfId="0" applyFont="1" applyFill="1" applyAlignment="1">
      <alignment horizontal="center" vertical="center"/>
    </xf>
    <xf numFmtId="3" fontId="15" fillId="6" borderId="0" xfId="0" applyNumberFormat="1" applyFont="1" applyFill="1" applyAlignment="1">
      <alignment horizontal="right" vertical="center"/>
    </xf>
    <xf numFmtId="3" fontId="16" fillId="6" borderId="0" xfId="0" applyNumberFormat="1" applyFont="1" applyFill="1" applyAlignment="1">
      <alignment horizontal="right" vertical="center"/>
    </xf>
    <xf numFmtId="0" fontId="16" fillId="6" borderId="0" xfId="0" applyFont="1" applyFill="1" applyAlignment="1">
      <alignment horizontal="right" vertical="center"/>
    </xf>
    <xf numFmtId="0" fontId="17" fillId="6" borderId="0" xfId="0" applyFont="1" applyFill="1" applyAlignment="1">
      <alignment vertical="center"/>
    </xf>
    <xf numFmtId="168" fontId="0" fillId="0" borderId="0" xfId="0" applyNumberFormat="1"/>
    <xf numFmtId="168" fontId="0" fillId="4" borderId="0" xfId="0" applyNumberFormat="1" applyFill="1"/>
    <xf numFmtId="10" fontId="9" fillId="0" borderId="0" xfId="2" applyNumberFormat="1" applyFont="1"/>
    <xf numFmtId="10" fontId="0" fillId="0" borderId="0" xfId="2" applyNumberFormat="1" applyFont="1" applyAlignment="1">
      <alignment horizontal="right" vertical="center"/>
    </xf>
    <xf numFmtId="169" fontId="0" fillId="0" borderId="0" xfId="0" applyNumberFormat="1"/>
    <xf numFmtId="0" fontId="15" fillId="7" borderId="0" xfId="0" applyFont="1" applyFill="1" applyAlignment="1">
      <alignment horizontal="center" vertical="center"/>
    </xf>
    <xf numFmtId="3" fontId="15" fillId="7" borderId="0" xfId="0" applyNumberFormat="1" applyFont="1" applyFill="1" applyAlignment="1">
      <alignment horizontal="right" vertical="center"/>
    </xf>
    <xf numFmtId="3" fontId="16" fillId="7" borderId="0" xfId="0" applyNumberFormat="1" applyFont="1" applyFill="1" applyAlignment="1">
      <alignment horizontal="right" vertical="center"/>
    </xf>
    <xf numFmtId="0" fontId="16" fillId="7" borderId="0" xfId="0" applyFont="1" applyFill="1" applyAlignment="1">
      <alignment horizontal="right" vertical="center"/>
    </xf>
    <xf numFmtId="0" fontId="15" fillId="6" borderId="0" xfId="0" applyFont="1" applyFill="1" applyAlignment="1">
      <alignment vertical="center"/>
    </xf>
    <xf numFmtId="0" fontId="15" fillId="6" borderId="7" xfId="0" applyFont="1" applyFill="1" applyBorder="1" applyAlignment="1">
      <alignment horizontal="center" vertical="center"/>
    </xf>
    <xf numFmtId="3" fontId="15" fillId="6" borderId="7" xfId="0" applyNumberFormat="1" applyFont="1" applyFill="1" applyBorder="1" applyAlignment="1">
      <alignment horizontal="right" vertical="center"/>
    </xf>
    <xf numFmtId="3" fontId="16" fillId="6" borderId="7" xfId="0" applyNumberFormat="1" applyFont="1" applyFill="1" applyBorder="1" applyAlignment="1">
      <alignment horizontal="right" vertical="center"/>
    </xf>
    <xf numFmtId="0" fontId="16" fillId="6" borderId="7" xfId="0" applyFont="1" applyFill="1" applyBorder="1" applyAlignment="1">
      <alignment horizontal="right" vertical="center"/>
    </xf>
    <xf numFmtId="0" fontId="0" fillId="6" borderId="0" xfId="0" applyFill="1"/>
    <xf numFmtId="0" fontId="11" fillId="0" borderId="8" xfId="0" applyFont="1" applyBorder="1" applyAlignment="1">
      <alignment wrapText="1"/>
    </xf>
    <xf numFmtId="0" fontId="18" fillId="6" borderId="9" xfId="0" applyFont="1" applyFill="1" applyBorder="1" applyAlignment="1">
      <alignment horizontal="center" vertical="center" wrapText="1"/>
    </xf>
    <xf numFmtId="0" fontId="14" fillId="0" borderId="2" xfId="0" applyFont="1" applyBorder="1" applyAlignment="1">
      <alignment wrapText="1"/>
    </xf>
    <xf numFmtId="3" fontId="14" fillId="0" borderId="2" xfId="0" applyNumberFormat="1" applyFont="1" applyBorder="1" applyAlignment="1">
      <alignment horizontal="right" wrapText="1"/>
    </xf>
    <xf numFmtId="0" fontId="10" fillId="0" borderId="0" xfId="0" applyFont="1" applyAlignment="1">
      <alignment horizontal="left" vertical="center"/>
    </xf>
    <xf numFmtId="164" fontId="11" fillId="0" borderId="2" xfId="1" applyNumberFormat="1" applyFont="1" applyBorder="1" applyAlignment="1">
      <alignment wrapText="1"/>
    </xf>
    <xf numFmtId="168" fontId="11" fillId="0" borderId="2" xfId="2" applyNumberFormat="1" applyFont="1" applyBorder="1" applyAlignment="1">
      <alignment wrapText="1"/>
    </xf>
    <xf numFmtId="10" fontId="0" fillId="0" borderId="0" xfId="0" applyNumberFormat="1"/>
    <xf numFmtId="0" fontId="21" fillId="0" borderId="2" xfId="0" applyFont="1" applyBorder="1" applyAlignment="1">
      <alignment horizontal="left" vertical="center" wrapText="1"/>
    </xf>
    <xf numFmtId="3" fontId="12" fillId="0" borderId="2" xfId="0" applyNumberFormat="1" applyFont="1" applyBorder="1" applyAlignment="1">
      <alignment horizontal="right" wrapText="1"/>
    </xf>
    <xf numFmtId="0" fontId="20" fillId="6" borderId="10" xfId="0" applyFont="1" applyFill="1" applyBorder="1" applyAlignment="1">
      <alignment vertical="center" wrapText="1"/>
    </xf>
    <xf numFmtId="0" fontId="22" fillId="8" borderId="11" xfId="0" applyFont="1" applyFill="1" applyBorder="1" applyAlignment="1">
      <alignment wrapText="1"/>
    </xf>
    <xf numFmtId="0" fontId="23" fillId="8" borderId="0" xfId="0" applyFont="1" applyFill="1" applyAlignment="1">
      <alignment wrapText="1"/>
    </xf>
    <xf numFmtId="0" fontId="22" fillId="8" borderId="0" xfId="0" applyFont="1" applyFill="1" applyAlignment="1">
      <alignment wrapText="1"/>
    </xf>
    <xf numFmtId="3" fontId="22" fillId="8" borderId="0" xfId="0" applyNumberFormat="1" applyFont="1" applyFill="1" applyAlignment="1">
      <alignment wrapText="1"/>
    </xf>
    <xf numFmtId="0" fontId="23" fillId="8" borderId="11" xfId="0" applyFont="1" applyFill="1" applyBorder="1" applyAlignment="1">
      <alignment wrapText="1"/>
    </xf>
    <xf numFmtId="3" fontId="23" fillId="8" borderId="0" xfId="0" applyNumberFormat="1" applyFont="1" applyFill="1" applyAlignment="1">
      <alignment wrapText="1"/>
    </xf>
    <xf numFmtId="0" fontId="22" fillId="8" borderId="11" xfId="0" quotePrefix="1" applyFont="1" applyFill="1" applyBorder="1" applyAlignment="1">
      <alignment wrapText="1"/>
    </xf>
    <xf numFmtId="0" fontId="23" fillId="8" borderId="11" xfId="0" quotePrefix="1" applyFont="1" applyFill="1" applyBorder="1" applyAlignment="1">
      <alignment wrapText="1"/>
    </xf>
    <xf numFmtId="1" fontId="0" fillId="0" borderId="0" xfId="0" applyNumberFormat="1"/>
    <xf numFmtId="0" fontId="11" fillId="0" borderId="5" xfId="0" applyFont="1" applyBorder="1" applyAlignment="1">
      <alignment horizontal="center" vertical="center" wrapText="1"/>
    </xf>
    <xf numFmtId="0" fontId="2" fillId="0" borderId="0" xfId="0" applyFont="1" applyAlignment="1">
      <alignment horizontal="center" vertical="center"/>
    </xf>
    <xf numFmtId="168" fontId="0" fillId="0" borderId="0" xfId="0" applyNumberFormat="1" applyAlignment="1">
      <alignment horizontal="center" vertical="center"/>
    </xf>
    <xf numFmtId="3" fontId="4" fillId="2" borderId="0" xfId="0" applyNumberFormat="1" applyFont="1" applyFill="1" applyAlignment="1">
      <alignment horizontal="left" vertical="top" wrapText="1" indent="7"/>
    </xf>
    <xf numFmtId="3" fontId="4" fillId="2" borderId="0" xfId="0" applyNumberFormat="1" applyFont="1" applyFill="1" applyAlignment="1">
      <alignment horizontal="left" vertical="top" wrapText="1" indent="4"/>
    </xf>
    <xf numFmtId="3" fontId="5" fillId="2" borderId="0" xfId="0" applyNumberFormat="1" applyFont="1" applyFill="1" applyAlignment="1">
      <alignment horizontal="left" vertical="top" wrapText="1" indent="9"/>
    </xf>
    <xf numFmtId="3" fontId="4" fillId="2" borderId="0" xfId="0" applyNumberFormat="1" applyFont="1" applyFill="1" applyAlignment="1">
      <alignment horizontal="left" vertical="top" wrapText="1" indent="3"/>
    </xf>
    <xf numFmtId="0" fontId="24" fillId="6" borderId="0" xfId="0" applyFont="1" applyFill="1"/>
    <xf numFmtId="3" fontId="24" fillId="6" borderId="0" xfId="0" applyNumberFormat="1" applyFont="1" applyFill="1"/>
    <xf numFmtId="0" fontId="25" fillId="6" borderId="0" xfId="0" applyFont="1" applyFill="1"/>
    <xf numFmtId="3" fontId="25" fillId="6" borderId="0" xfId="0" applyNumberFormat="1" applyFont="1" applyFill="1"/>
    <xf numFmtId="0" fontId="26" fillId="6" borderId="0" xfId="0" applyFont="1" applyFill="1"/>
    <xf numFmtId="0" fontId="24" fillId="6" borderId="12" xfId="0" applyFont="1" applyFill="1" applyBorder="1"/>
    <xf numFmtId="3" fontId="24" fillId="6" borderId="12" xfId="0" applyNumberFormat="1" applyFont="1" applyFill="1" applyBorder="1"/>
    <xf numFmtId="0" fontId="25" fillId="6" borderId="12" xfId="0" applyFont="1" applyFill="1" applyBorder="1"/>
    <xf numFmtId="3" fontId="25" fillId="6" borderId="12" xfId="0" applyNumberFormat="1" applyFont="1" applyFill="1" applyBorder="1"/>
    <xf numFmtId="0" fontId="27" fillId="2" borderId="13" xfId="0" applyFont="1" applyFill="1" applyBorder="1" applyAlignment="1">
      <alignment wrapText="1"/>
    </xf>
    <xf numFmtId="0" fontId="28" fillId="2" borderId="0" xfId="0" applyFont="1" applyFill="1" applyAlignment="1">
      <alignment wrapText="1"/>
    </xf>
    <xf numFmtId="0" fontId="27" fillId="2" borderId="0" xfId="0" applyFont="1" applyFill="1" applyAlignment="1">
      <alignment wrapText="1"/>
    </xf>
    <xf numFmtId="3" fontId="27" fillId="2" borderId="0" xfId="0" applyNumberFormat="1" applyFont="1" applyFill="1" applyAlignment="1">
      <alignment wrapText="1"/>
    </xf>
    <xf numFmtId="0" fontId="27" fillId="2" borderId="13" xfId="0" quotePrefix="1" applyFont="1" applyFill="1" applyBorder="1" applyAlignment="1">
      <alignment wrapText="1"/>
    </xf>
    <xf numFmtId="0" fontId="28" fillId="2" borderId="13" xfId="0" applyFont="1" applyFill="1" applyBorder="1" applyAlignment="1">
      <alignment wrapText="1"/>
    </xf>
    <xf numFmtId="3" fontId="28" fillId="2" borderId="0" xfId="0" applyNumberFormat="1" applyFont="1" applyFill="1" applyAlignment="1">
      <alignment wrapText="1"/>
    </xf>
    <xf numFmtId="0" fontId="30" fillId="6" borderId="0" xfId="0" applyFont="1" applyFill="1"/>
    <xf numFmtId="0" fontId="29" fillId="6" borderId="14" xfId="0" applyFont="1" applyFill="1" applyBorder="1" applyAlignment="1">
      <alignment wrapText="1"/>
    </xf>
    <xf numFmtId="10" fontId="29" fillId="6" borderId="14" xfId="0" applyNumberFormat="1" applyFont="1" applyFill="1" applyBorder="1" applyAlignment="1">
      <alignment wrapText="1"/>
    </xf>
    <xf numFmtId="0" fontId="29" fillId="6" borderId="0" xfId="0" applyFont="1" applyFill="1" applyAlignment="1">
      <alignment wrapText="1"/>
    </xf>
    <xf numFmtId="10" fontId="29" fillId="6" borderId="0" xfId="0" applyNumberFormat="1" applyFont="1" applyFill="1" applyAlignment="1">
      <alignment wrapText="1"/>
    </xf>
    <xf numFmtId="0" fontId="15" fillId="6" borderId="0" xfId="0" applyFont="1" applyFill="1" applyAlignment="1">
      <alignment horizontal="right" vertical="center"/>
    </xf>
    <xf numFmtId="0" fontId="15" fillId="7" borderId="0" xfId="0" applyFont="1" applyFill="1" applyAlignment="1">
      <alignment horizontal="right" vertical="center"/>
    </xf>
    <xf numFmtId="3" fontId="31" fillId="7" borderId="0" xfId="0" applyNumberFormat="1" applyFont="1" applyFill="1" applyAlignment="1">
      <alignment horizontal="right" vertical="center"/>
    </xf>
    <xf numFmtId="0" fontId="31" fillId="7" borderId="0" xfId="0" applyFont="1" applyFill="1" applyAlignment="1">
      <alignment horizontal="right" vertical="center"/>
    </xf>
    <xf numFmtId="0" fontId="15" fillId="7" borderId="7" xfId="0" applyFont="1" applyFill="1" applyBorder="1" applyAlignment="1">
      <alignment horizontal="center" vertical="center"/>
    </xf>
    <xf numFmtId="3" fontId="15" fillId="7" borderId="7" xfId="0" applyNumberFormat="1" applyFont="1" applyFill="1" applyBorder="1" applyAlignment="1">
      <alignment horizontal="right" vertical="center"/>
    </xf>
    <xf numFmtId="0" fontId="15" fillId="7" borderId="7" xfId="0" applyFont="1" applyFill="1" applyBorder="1" applyAlignment="1">
      <alignment horizontal="right" vertical="center"/>
    </xf>
    <xf numFmtId="3" fontId="16" fillId="7" borderId="7" xfId="0" applyNumberFormat="1" applyFont="1" applyFill="1" applyBorder="1" applyAlignment="1">
      <alignment horizontal="right" vertical="center"/>
    </xf>
    <xf numFmtId="0" fontId="13" fillId="0" borderId="16" xfId="0" applyFont="1" applyBorder="1"/>
    <xf numFmtId="168" fontId="0" fillId="0" borderId="10" xfId="0" applyNumberFormat="1" applyBorder="1"/>
    <xf numFmtId="10" fontId="0" fillId="0" borderId="17" xfId="0" applyNumberFormat="1" applyBorder="1"/>
    <xf numFmtId="168" fontId="13" fillId="0" borderId="18" xfId="0" applyNumberFormat="1" applyFont="1" applyBorder="1"/>
    <xf numFmtId="10" fontId="0" fillId="0" borderId="19" xfId="0" applyNumberFormat="1" applyBorder="1"/>
    <xf numFmtId="168" fontId="0" fillId="0" borderId="18" xfId="0" applyNumberFormat="1" applyBorder="1"/>
    <xf numFmtId="0" fontId="0" fillId="0" borderId="18" xfId="0" applyBorder="1"/>
    <xf numFmtId="0" fontId="0" fillId="0" borderId="20" xfId="0" applyBorder="1"/>
    <xf numFmtId="168" fontId="0" fillId="0" borderId="15" xfId="0" applyNumberFormat="1" applyBorder="1"/>
    <xf numFmtId="10" fontId="0" fillId="0" borderId="21" xfId="0" applyNumberFormat="1" applyBorder="1"/>
    <xf numFmtId="0" fontId="0" fillId="0" borderId="22" xfId="0" applyBorder="1"/>
    <xf numFmtId="167" fontId="0" fillId="0" borderId="22" xfId="0" applyNumberFormat="1" applyBorder="1"/>
    <xf numFmtId="0" fontId="0" fillId="4" borderId="22" xfId="0" applyFill="1" applyBorder="1"/>
    <xf numFmtId="165" fontId="0" fillId="0" borderId="0" xfId="2" applyNumberFormat="1" applyFont="1" applyBorder="1"/>
    <xf numFmtId="3" fontId="31" fillId="6" borderId="0" xfId="0" applyNumberFormat="1" applyFont="1" applyFill="1" applyAlignment="1">
      <alignment horizontal="right" vertical="center"/>
    </xf>
    <xf numFmtId="0" fontId="31" fillId="6" borderId="0" xfId="0" applyFont="1" applyFill="1" applyAlignment="1">
      <alignment horizontal="right" vertical="center"/>
    </xf>
    <xf numFmtId="0" fontId="16" fillId="7" borderId="7" xfId="0" applyFont="1" applyFill="1" applyBorder="1" applyAlignment="1">
      <alignment horizontal="right" vertical="center"/>
    </xf>
    <xf numFmtId="3" fontId="20" fillId="6" borderId="15" xfId="0" applyNumberFormat="1" applyFont="1" applyFill="1" applyBorder="1" applyAlignment="1">
      <alignment horizontal="right" vertical="center" wrapText="1"/>
    </xf>
    <xf numFmtId="0" fontId="20" fillId="6" borderId="15" xfId="0" applyFont="1" applyFill="1" applyBorder="1" applyAlignment="1">
      <alignment horizontal="right" vertical="center" wrapText="1"/>
    </xf>
    <xf numFmtId="0" fontId="20" fillId="6" borderId="10" xfId="0" applyFont="1" applyFill="1" applyBorder="1" applyAlignment="1">
      <alignment horizontal="right" vertical="center" wrapText="1"/>
    </xf>
    <xf numFmtId="3" fontId="29" fillId="6" borderId="14" xfId="0" applyNumberFormat="1" applyFont="1" applyFill="1" applyBorder="1" applyAlignment="1">
      <alignment wrapText="1"/>
    </xf>
    <xf numFmtId="3" fontId="29" fillId="6" borderId="0" xfId="0" applyNumberFormat="1" applyFont="1" applyFill="1" applyAlignment="1">
      <alignment wrapText="1"/>
    </xf>
    <xf numFmtId="0" fontId="0" fillId="9" borderId="0" xfId="0" applyFill="1"/>
    <xf numFmtId="0" fontId="34" fillId="9" borderId="28" xfId="0" applyFont="1" applyFill="1" applyBorder="1"/>
    <xf numFmtId="0" fontId="29" fillId="6" borderId="23" xfId="0" applyFont="1" applyFill="1" applyBorder="1" applyAlignment="1">
      <alignment wrapText="1"/>
    </xf>
    <xf numFmtId="0" fontId="29" fillId="6" borderId="24" xfId="0" applyFont="1" applyFill="1" applyBorder="1"/>
    <xf numFmtId="0" fontId="29" fillId="6" borderId="25" xfId="0" applyFont="1" applyFill="1" applyBorder="1" applyAlignment="1">
      <alignment wrapText="1"/>
    </xf>
    <xf numFmtId="0" fontId="29" fillId="6" borderId="26" xfId="0" applyFont="1" applyFill="1" applyBorder="1"/>
    <xf numFmtId="3" fontId="19" fillId="10" borderId="0" xfId="0" applyNumberFormat="1" applyFont="1" applyFill="1"/>
    <xf numFmtId="0" fontId="35" fillId="2" borderId="13" xfId="0" applyFont="1" applyFill="1" applyBorder="1" applyAlignment="1">
      <alignment wrapText="1"/>
    </xf>
    <xf numFmtId="0" fontId="36" fillId="2" borderId="0" xfId="0" applyFont="1" applyFill="1" applyAlignment="1">
      <alignment wrapText="1"/>
    </xf>
    <xf numFmtId="0" fontId="35" fillId="2" borderId="0" xfId="0" applyFont="1" applyFill="1" applyAlignment="1">
      <alignment wrapText="1"/>
    </xf>
    <xf numFmtId="3" fontId="35" fillId="2" borderId="0" xfId="0" applyNumberFormat="1" applyFont="1" applyFill="1" applyAlignment="1">
      <alignment wrapText="1"/>
    </xf>
    <xf numFmtId="0" fontId="36" fillId="2" borderId="13" xfId="0" applyFont="1" applyFill="1" applyBorder="1" applyAlignment="1">
      <alignment wrapText="1"/>
    </xf>
    <xf numFmtId="3" fontId="36" fillId="2" borderId="0" xfId="0" applyNumberFormat="1" applyFont="1" applyFill="1" applyAlignment="1">
      <alignment wrapText="1"/>
    </xf>
    <xf numFmtId="0" fontId="35" fillId="2" borderId="13" xfId="0" quotePrefix="1" applyFont="1" applyFill="1" applyBorder="1" applyAlignment="1">
      <alignment wrapText="1"/>
    </xf>
    <xf numFmtId="0" fontId="32" fillId="9" borderId="27" xfId="0" applyFont="1" applyFill="1" applyBorder="1"/>
    <xf numFmtId="3" fontId="32" fillId="9" borderId="27" xfId="0" applyNumberFormat="1" applyFont="1" applyFill="1" applyBorder="1"/>
    <xf numFmtId="9" fontId="32" fillId="9" borderId="27" xfId="0" applyNumberFormat="1" applyFont="1" applyFill="1" applyBorder="1"/>
    <xf numFmtId="10" fontId="32" fillId="9" borderId="27" xfId="0" applyNumberFormat="1" applyFont="1" applyFill="1" applyBorder="1"/>
    <xf numFmtId="3" fontId="33" fillId="9" borderId="27" xfId="0" applyNumberFormat="1" applyFont="1" applyFill="1" applyBorder="1"/>
    <xf numFmtId="10" fontId="33" fillId="9" borderId="27" xfId="0" applyNumberFormat="1" applyFont="1" applyFill="1" applyBorder="1"/>
    <xf numFmtId="0" fontId="32" fillId="9" borderId="28" xfId="0" applyFont="1" applyFill="1" applyBorder="1"/>
    <xf numFmtId="3" fontId="32" fillId="9" borderId="28" xfId="0" applyNumberFormat="1" applyFont="1" applyFill="1" applyBorder="1"/>
    <xf numFmtId="9" fontId="32" fillId="9" borderId="28" xfId="0" applyNumberFormat="1" applyFont="1" applyFill="1" applyBorder="1"/>
    <xf numFmtId="10" fontId="32" fillId="9" borderId="28" xfId="0" applyNumberFormat="1" applyFont="1" applyFill="1" applyBorder="1"/>
    <xf numFmtId="3" fontId="37" fillId="9" borderId="28" xfId="0" applyNumberFormat="1" applyFont="1" applyFill="1" applyBorder="1"/>
    <xf numFmtId="10" fontId="37" fillId="9" borderId="28" xfId="0" applyNumberFormat="1" applyFont="1" applyFill="1" applyBorder="1"/>
    <xf numFmtId="3" fontId="33" fillId="9" borderId="28" xfId="0" applyNumberFormat="1" applyFont="1" applyFill="1" applyBorder="1"/>
    <xf numFmtId="10" fontId="33" fillId="9" borderId="28" xfId="0" applyNumberFormat="1" applyFont="1" applyFill="1" applyBorder="1"/>
    <xf numFmtId="0" fontId="32" fillId="9" borderId="28" xfId="0" quotePrefix="1" applyFont="1" applyFill="1" applyBorder="1"/>
    <xf numFmtId="9" fontId="15" fillId="7" borderId="0" xfId="0" applyNumberFormat="1" applyFont="1" applyFill="1" applyAlignment="1">
      <alignment horizontal="right" vertical="center"/>
    </xf>
    <xf numFmtId="9" fontId="15" fillId="6" borderId="0" xfId="0" applyNumberFormat="1" applyFont="1" applyFill="1" applyAlignment="1">
      <alignment horizontal="right" vertical="center"/>
    </xf>
    <xf numFmtId="49" fontId="0" fillId="0" borderId="0" xfId="0" applyNumberFormat="1"/>
    <xf numFmtId="11" fontId="0" fillId="0" borderId="0" xfId="0" applyNumberFormat="1"/>
  </cellXfs>
  <cellStyles count="5">
    <cellStyle name="Comma" xfId="1" builtinId="3"/>
    <cellStyle name="Normal" xfId="0" builtinId="0"/>
    <cellStyle name="Normal 2" xfId="3" xr:uid="{2A268B08-F74B-41E7-B54F-3E6FFAC85C7B}"/>
    <cellStyle name="Percent" xfId="2" builtinId="5"/>
    <cellStyle name="Percent 2" xfId="4" xr:uid="{CD185202-AA05-42BB-862A-688A904A9BF5}"/>
  </cellStyles>
  <dxfs count="307">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theme="9" tint="-0.24994659260841701"/>
      </font>
    </dxf>
    <dxf>
      <font>
        <color rgb="FF00B050"/>
      </font>
    </dxf>
    <dxf>
      <font>
        <b/>
        <i val="0"/>
        <color auto="1"/>
      </font>
      <fill>
        <patternFill>
          <bgColor rgb="FF92D050"/>
        </patternFill>
      </fill>
    </dxf>
    <dxf>
      <font>
        <b/>
        <i val="0"/>
        <color auto="1"/>
      </font>
      <fill>
        <patternFill>
          <bgColor rgb="FF92D050"/>
        </patternFill>
      </fill>
    </dxf>
    <dxf>
      <font>
        <b/>
        <i val="0"/>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21" Type="http://schemas.openxmlformats.org/officeDocument/2006/relationships/worksheet" Target="worksheets/sheet21.xml"/><Relationship Id="rId34" Type="http://schemas.microsoft.com/office/2017/06/relationships/rdSupportingPropertyBagStructure" Target="richData/rdsupportingpropertybag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ichStyles" Target="richData/richStyles.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36"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 Id="rId30" Type="http://schemas.openxmlformats.org/officeDocument/2006/relationships/sheetMetadata" Target="metadata.xml"/><Relationship Id="rId35" Type="http://schemas.microsoft.com/office/2017/06/relationships/rdSupportingPropertyBag" Target="richData/rdsupportingpropertybag.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970805903360441"/>
          <c:y val="0.24084390725044724"/>
          <c:w val="0.69970978012994278"/>
          <c:h val="0.72496469788410212"/>
        </c:manualLayout>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9E5C-4344-9ED7-8AAE58E27BB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9E5C-4344-9ED7-8AAE58E27BB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9E5C-4344-9ED7-8AAE58E27BB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9E5C-4344-9ED7-8AAE58E27BB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9E5C-4344-9ED7-8AAE58E27BB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9E5C-4344-9ED7-8AAE58E27BB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9E5C-4344-9ED7-8AAE58E27BB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F-9E5C-4344-9ED7-8AAE58E27BB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1-9E5C-4344-9ED7-8AAE58E27BB9}"/>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3-9E5C-4344-9ED7-8AAE58E27BB9}"/>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5-9E5C-4344-9ED7-8AAE58E27BB9}"/>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7-9E5C-4344-9ED7-8AAE58E27BB9}"/>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9-9E5C-4344-9ED7-8AAE58E27BB9}"/>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B-9E5C-4344-9ED7-8AAE58E27BB9}"/>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D-9E5C-4344-9ED7-8AAE58E27BB9}"/>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F-9E5C-4344-9ED7-8AAE58E27BB9}"/>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21-9E5C-4344-9ED7-8AAE58E27BB9}"/>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23-9E5C-4344-9ED7-8AAE58E27BB9}"/>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5-9E5C-4344-9ED7-8AAE58E27BB9}"/>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7-9E5C-4344-9ED7-8AAE58E27BB9}"/>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9-9E5C-4344-9ED7-8AAE58E27BB9}"/>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B-9E5C-4344-9ED7-8AAE58E27BB9}"/>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D-E49C-4806-AC5F-3C66C33B67C2}"/>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F-E49C-4806-AC5F-3C66C33B67C2}"/>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1-E49C-4806-AC5F-3C66C33B67C2}"/>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3-E49C-4806-AC5F-3C66C33B67C2}"/>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5-E49C-4806-AC5F-3C66C33B67C2}"/>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7-E49C-4806-AC5F-3C66C33B67C2}"/>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9-E49C-4806-AC5F-3C66C33B67C2}"/>
              </c:ext>
            </c:extLst>
          </c:dPt>
          <c:dLbls>
            <c:numFmt formatCode="0.0%" sourceLinked="0"/>
            <c:spPr>
              <a:noFill/>
              <a:ln>
                <a:noFill/>
              </a:ln>
              <a:effectLst/>
            </c:spPr>
            <c:txPr>
              <a:bodyPr rot="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VN"/>
              </a:p>
            </c:txPr>
            <c:dLblPos val="bestFit"/>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'Thi truong VN'!$AG$57:$AG$85</c:f>
              <c:strCache>
                <c:ptCount val="15"/>
                <c:pt idx="0">
                  <c:v>VCS</c:v>
                </c:pt>
                <c:pt idx="1">
                  <c:v>HPG</c:v>
                </c:pt>
                <c:pt idx="2">
                  <c:v>DHA</c:v>
                </c:pt>
                <c:pt idx="3">
                  <c:v>DHC</c:v>
                </c:pt>
                <c:pt idx="4">
                  <c:v>FPT</c:v>
                </c:pt>
                <c:pt idx="5">
                  <c:v>DGC</c:v>
                </c:pt>
                <c:pt idx="6">
                  <c:v>SCS</c:v>
                </c:pt>
                <c:pt idx="7">
                  <c:v>VPG</c:v>
                </c:pt>
                <c:pt idx="8">
                  <c:v>RAL</c:v>
                </c:pt>
                <c:pt idx="9">
                  <c:v>iSave</c:v>
                </c:pt>
                <c:pt idx="10">
                  <c:v>TBC</c:v>
                </c:pt>
                <c:pt idx="11">
                  <c:v>CTR</c:v>
                </c:pt>
                <c:pt idx="12">
                  <c:v>CAP</c:v>
                </c:pt>
                <c:pt idx="13">
                  <c:v>tien mat</c:v>
                </c:pt>
                <c:pt idx="14">
                  <c:v>DGW</c:v>
                </c:pt>
              </c:strCache>
            </c:strRef>
          </c:cat>
          <c:val>
            <c:numRef>
              <c:f>'Thi truong VN'!$AH$57:$AH$85</c:f>
              <c:numCache>
                <c:formatCode>[$VND]\ #,##0</c:formatCode>
                <c:ptCount val="29"/>
                <c:pt idx="0">
                  <c:v>2124150000</c:v>
                </c:pt>
                <c:pt idx="1">
                  <c:v>2008982000</c:v>
                </c:pt>
                <c:pt idx="2">
                  <c:v>1988430000</c:v>
                </c:pt>
                <c:pt idx="3">
                  <c:v>1804863000</c:v>
                </c:pt>
                <c:pt idx="4">
                  <c:v>1380400000</c:v>
                </c:pt>
                <c:pt idx="5">
                  <c:v>1198450900</c:v>
                </c:pt>
                <c:pt idx="6">
                  <c:v>744192000</c:v>
                </c:pt>
                <c:pt idx="7">
                  <c:v>722000000</c:v>
                </c:pt>
                <c:pt idx="8">
                  <c:v>687960000</c:v>
                </c:pt>
                <c:pt idx="9">
                  <c:v>414922273</c:v>
                </c:pt>
                <c:pt idx="10">
                  <c:v>231840000</c:v>
                </c:pt>
                <c:pt idx="11">
                  <c:v>214251200</c:v>
                </c:pt>
                <c:pt idx="12">
                  <c:v>68000000</c:v>
                </c:pt>
                <c:pt idx="13">
                  <c:v>16800305</c:v>
                </c:pt>
                <c:pt idx="14">
                  <c:v>2466000</c:v>
                </c:pt>
              </c:numCache>
            </c:numRef>
          </c:val>
          <c:extLst>
            <c:ext xmlns:c16="http://schemas.microsoft.com/office/drawing/2014/chart" uri="{C3380CC4-5D6E-409C-BE32-E72D297353CC}">
              <c16:uniqueId val="{0000002C-9E5C-4344-9ED7-8AAE58E27BB9}"/>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sz="1050"/>
      </a:pPr>
      <a:endParaRPr lang="en-V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chart" Target="../charts/chart1.xml"/><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52</xdr:col>
      <xdr:colOff>48157</xdr:colOff>
      <xdr:row>0</xdr:row>
      <xdr:rowOff>57149</xdr:rowOff>
    </xdr:from>
    <xdr:to>
      <xdr:col>58</xdr:col>
      <xdr:colOff>295275</xdr:colOff>
      <xdr:row>9</xdr:row>
      <xdr:rowOff>178340</xdr:rowOff>
    </xdr:to>
    <xdr:pic>
      <xdr:nvPicPr>
        <xdr:cNvPr id="2" name="Picture 1">
          <a:extLst>
            <a:ext uri="{FF2B5EF4-FFF2-40B4-BE49-F238E27FC236}">
              <a16:creationId xmlns:a16="http://schemas.microsoft.com/office/drawing/2014/main" id="{CE732019-482E-4750-AEFB-0C396B99F4E7}"/>
            </a:ext>
          </a:extLst>
        </xdr:cNvPr>
        <xdr:cNvPicPr>
          <a:picLocks noChangeAspect="1"/>
        </xdr:cNvPicPr>
      </xdr:nvPicPr>
      <xdr:blipFill>
        <a:blip xmlns:r="http://schemas.openxmlformats.org/officeDocument/2006/relationships" r:embed="rId1"/>
        <a:stretch>
          <a:fillRect/>
        </a:stretch>
      </xdr:blipFill>
      <xdr:spPr>
        <a:xfrm>
          <a:off x="48044632" y="57149"/>
          <a:ext cx="3790418" cy="3445416"/>
        </a:xfrm>
        <a:prstGeom prst="rect">
          <a:avLst/>
        </a:prstGeom>
        <a:ln>
          <a:noFill/>
        </a:ln>
        <a:effectLst>
          <a:outerShdw blurRad="190500" algn="tl" rotWithShape="0">
            <a:srgbClr val="000000">
              <a:alpha val="70000"/>
            </a:srgbClr>
          </a:outerShdw>
        </a:effectLst>
      </xdr:spPr>
    </xdr:pic>
    <xdr:clientData/>
  </xdr:twoCellAnchor>
  <xdr:twoCellAnchor editAs="oneCell">
    <xdr:from>
      <xdr:col>51</xdr:col>
      <xdr:colOff>1590675</xdr:colOff>
      <xdr:row>11</xdr:row>
      <xdr:rowOff>0</xdr:rowOff>
    </xdr:from>
    <xdr:to>
      <xdr:col>58</xdr:col>
      <xdr:colOff>552450</xdr:colOff>
      <xdr:row>29</xdr:row>
      <xdr:rowOff>7744</xdr:rowOff>
    </xdr:to>
    <xdr:pic>
      <xdr:nvPicPr>
        <xdr:cNvPr id="3" name="Picture 2">
          <a:extLst>
            <a:ext uri="{FF2B5EF4-FFF2-40B4-BE49-F238E27FC236}">
              <a16:creationId xmlns:a16="http://schemas.microsoft.com/office/drawing/2014/main" id="{5D8AFADF-D0CD-4F0D-805B-735D9D8CB16D}"/>
            </a:ext>
          </a:extLst>
        </xdr:cNvPr>
        <xdr:cNvPicPr>
          <a:picLocks noChangeAspect="1"/>
        </xdr:cNvPicPr>
      </xdr:nvPicPr>
      <xdr:blipFill rotWithShape="1">
        <a:blip xmlns:r="http://schemas.openxmlformats.org/officeDocument/2006/relationships" r:embed="rId2"/>
        <a:srcRect l="-1205" t="3168" r="-1"/>
        <a:stretch/>
      </xdr:blipFill>
      <xdr:spPr>
        <a:xfrm>
          <a:off x="47986950" y="3743325"/>
          <a:ext cx="4105275" cy="4093969"/>
        </a:xfrm>
        <a:prstGeom prst="rect">
          <a:avLst/>
        </a:prstGeom>
        <a:ln>
          <a:noFill/>
        </a:ln>
        <a:effectLst>
          <a:outerShdw blurRad="190500" algn="tl" rotWithShape="0">
            <a:srgbClr val="000000">
              <a:alpha val="70000"/>
            </a:srgbClr>
          </a:outerShdw>
        </a:effectLst>
      </xdr:spPr>
    </xdr:pic>
    <xdr:clientData/>
  </xdr:twoCellAnchor>
  <xdr:twoCellAnchor editAs="oneCell">
    <xdr:from>
      <xdr:col>52</xdr:col>
      <xdr:colOff>76201</xdr:colOff>
      <xdr:row>29</xdr:row>
      <xdr:rowOff>76201</xdr:rowOff>
    </xdr:from>
    <xdr:to>
      <xdr:col>58</xdr:col>
      <xdr:colOff>57151</xdr:colOff>
      <xdr:row>44</xdr:row>
      <xdr:rowOff>37785</xdr:rowOff>
    </xdr:to>
    <xdr:pic>
      <xdr:nvPicPr>
        <xdr:cNvPr id="4" name="Picture 3">
          <a:extLst>
            <a:ext uri="{FF2B5EF4-FFF2-40B4-BE49-F238E27FC236}">
              <a16:creationId xmlns:a16="http://schemas.microsoft.com/office/drawing/2014/main" id="{54EB22A6-3C0B-4020-8147-CBA51D4C1F86}"/>
            </a:ext>
          </a:extLst>
        </xdr:cNvPr>
        <xdr:cNvPicPr>
          <a:picLocks noChangeAspect="1"/>
        </xdr:cNvPicPr>
      </xdr:nvPicPr>
      <xdr:blipFill>
        <a:blip xmlns:r="http://schemas.openxmlformats.org/officeDocument/2006/relationships" r:embed="rId3"/>
        <a:stretch>
          <a:fillRect/>
        </a:stretch>
      </xdr:blipFill>
      <xdr:spPr>
        <a:xfrm>
          <a:off x="48072676" y="7972426"/>
          <a:ext cx="3524250" cy="314293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52</xdr:col>
      <xdr:colOff>47625</xdr:colOff>
      <xdr:row>43</xdr:row>
      <xdr:rowOff>38100</xdr:rowOff>
    </xdr:from>
    <xdr:to>
      <xdr:col>58</xdr:col>
      <xdr:colOff>66675</xdr:colOff>
      <xdr:row>59</xdr:row>
      <xdr:rowOff>25963</xdr:rowOff>
    </xdr:to>
    <xdr:pic>
      <xdr:nvPicPr>
        <xdr:cNvPr id="5" name="Picture 4">
          <a:extLst>
            <a:ext uri="{FF2B5EF4-FFF2-40B4-BE49-F238E27FC236}">
              <a16:creationId xmlns:a16="http://schemas.microsoft.com/office/drawing/2014/main" id="{28467CFD-32A1-4D9A-9DD1-AC585F11D4D0}"/>
            </a:ext>
          </a:extLst>
        </xdr:cNvPr>
        <xdr:cNvPicPr>
          <a:picLocks noChangeAspect="1"/>
        </xdr:cNvPicPr>
      </xdr:nvPicPr>
      <xdr:blipFill>
        <a:blip xmlns:r="http://schemas.openxmlformats.org/officeDocument/2006/relationships" r:embed="rId4"/>
        <a:stretch>
          <a:fillRect/>
        </a:stretch>
      </xdr:blipFill>
      <xdr:spPr>
        <a:xfrm>
          <a:off x="48044100" y="11144250"/>
          <a:ext cx="3562350" cy="337876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35</xdr:col>
      <xdr:colOff>219075</xdr:colOff>
      <xdr:row>55</xdr:row>
      <xdr:rowOff>161925</xdr:rowOff>
    </xdr:from>
    <xdr:to>
      <xdr:col>43</xdr:col>
      <xdr:colOff>142875</xdr:colOff>
      <xdr:row>72</xdr:row>
      <xdr:rowOff>9525</xdr:rowOff>
    </xdr:to>
    <xdr:graphicFrame macro="">
      <xdr:nvGraphicFramePr>
        <xdr:cNvPr id="6" name="Chart 6">
          <a:extLst>
            <a:ext uri="{FF2B5EF4-FFF2-40B4-BE49-F238E27FC236}">
              <a16:creationId xmlns:a16="http://schemas.microsoft.com/office/drawing/2014/main" id="{A0A1D5DE-6A87-4FF9-AA00-2A2983D5FFDE}"/>
            </a:ext>
            <a:ext uri="{147F2762-F138-4A5C-976F-8EAC2B608ADB}">
              <a16:predDERef xmlns:a16="http://schemas.microsoft.com/office/drawing/2014/main" pred="{28467CFD-32A1-4D9A-9DD1-AC585F11D4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52</xdr:col>
      <xdr:colOff>57151</xdr:colOff>
      <xdr:row>64</xdr:row>
      <xdr:rowOff>19051</xdr:rowOff>
    </xdr:from>
    <xdr:to>
      <xdr:col>59</xdr:col>
      <xdr:colOff>30113</xdr:colOff>
      <xdr:row>81</xdr:row>
      <xdr:rowOff>1</xdr:rowOff>
    </xdr:to>
    <xdr:pic>
      <xdr:nvPicPr>
        <xdr:cNvPr id="7" name="Picture 6">
          <a:extLst>
            <a:ext uri="{FF2B5EF4-FFF2-40B4-BE49-F238E27FC236}">
              <a16:creationId xmlns:a16="http://schemas.microsoft.com/office/drawing/2014/main" id="{64970773-F1A6-431C-A7DB-7284C2E89E87}"/>
            </a:ext>
          </a:extLst>
        </xdr:cNvPr>
        <xdr:cNvPicPr>
          <a:picLocks noChangeAspect="1"/>
        </xdr:cNvPicPr>
      </xdr:nvPicPr>
      <xdr:blipFill>
        <a:blip xmlns:r="http://schemas.openxmlformats.org/officeDocument/2006/relationships" r:embed="rId6"/>
        <a:stretch>
          <a:fillRect/>
        </a:stretch>
      </xdr:blipFill>
      <xdr:spPr>
        <a:xfrm>
          <a:off x="48053626" y="16116301"/>
          <a:ext cx="4106812" cy="3905250"/>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52</xdr:col>
      <xdr:colOff>28575</xdr:colOff>
      <xdr:row>80</xdr:row>
      <xdr:rowOff>180975</xdr:rowOff>
    </xdr:from>
    <xdr:to>
      <xdr:col>59</xdr:col>
      <xdr:colOff>570915</xdr:colOff>
      <xdr:row>103</xdr:row>
      <xdr:rowOff>132786</xdr:rowOff>
    </xdr:to>
    <xdr:pic>
      <xdr:nvPicPr>
        <xdr:cNvPr id="8" name="Picture 7">
          <a:extLst>
            <a:ext uri="{FF2B5EF4-FFF2-40B4-BE49-F238E27FC236}">
              <a16:creationId xmlns:a16="http://schemas.microsoft.com/office/drawing/2014/main" id="{A856D45A-E59C-49F0-8CEC-0DE00E206842}"/>
            </a:ext>
          </a:extLst>
        </xdr:cNvPr>
        <xdr:cNvPicPr>
          <a:picLocks noChangeAspect="1"/>
        </xdr:cNvPicPr>
      </xdr:nvPicPr>
      <xdr:blipFill>
        <a:blip xmlns:r="http://schemas.openxmlformats.org/officeDocument/2006/relationships" r:embed="rId7"/>
        <a:stretch>
          <a:fillRect/>
        </a:stretch>
      </xdr:blipFill>
      <xdr:spPr>
        <a:xfrm>
          <a:off x="48025050" y="19992975"/>
          <a:ext cx="4676190" cy="4514286"/>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inancial_data" connectionId="1" xr16:uid="{DB78DF8C-3850-B44B-986B-CDA3A315C266}" autoFormatId="16" applyNumberFormats="0" applyBorderFormats="0" applyFontFormats="1" applyPatternFormats="1" applyAlignmentFormats="0" applyWidthHeightFormats="0"/>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8">
  <rv s="0">
    <v>https://www.bing.com/financeapi/forcetrigger?t=aqji2w&amp;q=XSTC%3aFPT&amp;form=skydnc</v>
    <v>Learn more on Bing</v>
  </rv>
  <rv s="1">
    <v>0</v>
    <v>FPT CORPORATION (XSTC:FPT)</v>
    <v>2</v>
    <v>3</v>
    <v>Finance</v>
    <v>4</v>
    <v>en-US</v>
    <v>aqji2w</v>
    <v>268435456</v>
    <v>1</v>
    <v>Powered by Refinitiv</v>
    <v>118900</v>
    <v>37621</v>
    <v>0.87229999999999996</v>
    <v>-400</v>
    <v>-4.6779999999999999E-3</v>
    <v>VND</v>
    <v>FPT Corp is a Vietnam-based conglomerate. The Company's operations are divided into three segments: Technology, Telecommunications and Investment &amp; Education. Under the Technology segment, the Company provides digitalized solutions and services for finance and banking, public finance, telecommunications, health, transport, and electric, water and gas utilities, etc. Apart from that, it also publishes software, manufactures microcircuits and retails computers and other electronic equipment. Under the Telecommunications segment, the Company is an Internet Service Provider with various value-added services, and it also offers broadcasting services via FPT Play and e-newspapers and advertising services. Under the Investment &amp; Education segment, it is engaged in the operations of elementary, secondary and high schools, college and e-university, along with professional training classes. The Company manages its new investments in various subsidiaries and affiliates.</v>
    <v>45903</v>
    <v>Hochiminh Stock Exchange</v>
    <v>XSTC</v>
    <v>XSTC</v>
    <v>Toa nha FPT, so 10 pho Pham Van Bach, phuong Dich Vong, quan Cau Giay, HANOI, HANOI VN</v>
    <v>85600</v>
    <v>Consumer Goods Conglomerates</v>
    <v>Stock</v>
    <v>45100.32304398148</v>
    <v>0</v>
    <v>84800</v>
    <v>37231250000000</v>
    <v>FPT CORPORATION</v>
    <v>FPT CORPORATION</v>
    <v>85600</v>
    <v>18.29</v>
    <v>85500</v>
    <v>85100</v>
    <v>437500000</v>
    <v>FPT</v>
    <v>FPT CORPORATION (XSTC:FPT)</v>
    <v>822000</v>
    <v>883040</v>
    <v>1988</v>
  </rv>
  <rv s="2">
    <v>1</v>
  </rv>
  <rv s="0">
    <v>https://www.bing.com/financeapi/forcetrigger?t=bh4lpr&amp;q=XSTC%3aSCS&amp;form=skydnc</v>
    <v>Learn more on Bing</v>
  </rv>
  <rv s="1">
    <v>0</v>
    <v>SAI GON CARGO SERVICE CORPORATION (XSTC:SCS)</v>
    <v>2</v>
    <v>3</v>
    <v>Finance</v>
    <v>4</v>
    <v>en-US</v>
    <v>bh4lpr</v>
    <v>268435456</v>
    <v>1</v>
    <v>Powered by Refinitiv</v>
    <v>192009</v>
    <v>60600</v>
    <v>0.52800000000000002</v>
    <v>0</v>
    <v>0</v>
    <v>VND</v>
    <v>Sai Gon Cargo Service Corporation is a Vietnam-based company primarily engaged in the ground freight and logistics sector. The Company's leading business activities include the operation of air cargo terminals; the leasing of offices, parking lots and soccer fields, and the rental of aircraft hangars in Tan Son Nhat airport.</v>
    <v>531</v>
    <v>Hochiminh Stock Exchange</v>
    <v>XSTC</v>
    <v>XSTC</v>
    <v>30 Phan Thuc Duyen, Phuong 4, Quan Tan Binh, HO CHI MINH, HO CHI MINH VN</v>
    <v>68500</v>
    <v>Transport Infrastructure</v>
    <v>Stock</v>
    <v>45100.323101851849</v>
    <v>3</v>
    <v>68100</v>
    <v>6464974000000</v>
    <v>SAI GON CARGO SERVICE CORPORATION</v>
    <v>SAI GON CARGO SERVICE CORPORATION</v>
    <v>68500</v>
    <v>11.99</v>
    <v>68500</v>
    <v>68500</v>
    <v>94379180</v>
    <v>SCS</v>
    <v>SAI GON CARGO SERVICE CORPORATION (XSTC:SCS)</v>
    <v>36600</v>
    <v>43770</v>
    <v>2008</v>
  </rv>
  <rv s="2">
    <v>4</v>
  </rv>
  <rv s="0">
    <v>https://www.bing.com/financeapi/forcetrigger?t=c58bdm&amp;q=XSTC%3aCTR&amp;form=skydnc</v>
    <v>Learn more on Bing</v>
  </rv>
  <rv s="3">
    <v>5</v>
    <v>VIETTEL CONSTRUCTION JOINT STOCK COMPANY (XSTC:CTR)</v>
    <v>2</v>
    <v>6</v>
    <v>Finance</v>
    <v>4</v>
    <v>en-US</v>
    <v>c58bdm</v>
    <v>268435456</v>
    <v>1</v>
    <v>Powered by Refinitiv</v>
    <v>1.4817</v>
    <v>1400</v>
    <v>1.9663E-2</v>
    <v>VND</v>
    <v>Viettel Construction Joint Stock Company is a Vietnam-based company primarily engaged in the construction and engineering sector. The Company's leading business activities include the construction, repair and maintenance of civil and military telecommunication transmission lines, towers and cable laying; the manufacture of antenna, concrete poles and other telecommunication construction supplies; the erection of institutional buildings, and the upgrade of concrete roads.</v>
    <v>10755</v>
    <v>Hochiminh Stock Exchange</v>
    <v>XSTC</v>
    <v>XSTC</v>
    <v>So 06, Pham Van Bach, Yen Hoa, Cau Giay, HANOI, HANOI VN</v>
    <v>72700</v>
    <v>Construction &amp; Engineering</v>
    <v>Stock</v>
    <v>45100.322928240741</v>
    <v>6</v>
    <v>71300</v>
    <v>8304415000000</v>
    <v>VIETTEL CONSTRUCTION JOINT STOCK COMPANY</v>
    <v>VIETTEL CONSTRUCTION JOINT STOCK COMPANY</v>
    <v>71300</v>
    <v>17.97</v>
    <v>71200</v>
    <v>72600</v>
    <v>114385900</v>
    <v>CTR</v>
    <v>VIETTEL CONSTRUCTION JOINT STOCK COMPANY (XSTC:CTR)</v>
    <v>305200</v>
    <v>147100</v>
    <v>2005</v>
  </rv>
  <rv s="2">
    <v>7</v>
  </rv>
  <rv s="0">
    <v>https://www.bing.com/financeapi/forcetrigger?t=aqjsfr&amp;q=XSTC%3aREE&amp;form=skydnc</v>
    <v>Learn more on Bing</v>
  </rv>
  <rv s="1">
    <v>0</v>
    <v>Refrigeration Electrical Engineering Corporation (XSTC:REE)</v>
    <v>2</v>
    <v>3</v>
    <v>Finance</v>
    <v>4</v>
    <v>en-US</v>
    <v>aqjsfr</v>
    <v>268435456</v>
    <v>1</v>
    <v>Powered by Refinitiv</v>
    <v>100000</v>
    <v>26050</v>
    <v>0.6129</v>
    <v>-300</v>
    <v>-4.7470000000000004E-3</v>
    <v>VND</v>
    <v>Refrigeration Electrical Engineering Corporation is a Vietnam-based company engaged in the construction and engineering sector. The Company's principal activities are mechanical and electrical engineering services (M&amp;E), manufacturing, assembling and distributing air-conditioning systems, real estate development and management, as well as power generation and water supply.</v>
    <v>2122</v>
    <v>Hochiminh Stock Exchange</v>
    <v>XSTC</v>
    <v>XSTC</v>
    <v>364 Cong Hoa, Phuong 13, Quan Tan Binh, HO CHI MINH, HO CHI MINH VN</v>
    <v>63900</v>
    <v>Electrical Utilities &amp; IPPs</v>
    <v>Stock</v>
    <v>45100.323125000003</v>
    <v>9</v>
    <v>62900</v>
    <v>25707630000000</v>
    <v>Refrigeration Electrical Engineering Corporation</v>
    <v>Refrigeration Electrical Engineering Corporation</v>
    <v>63200</v>
    <v>7.11</v>
    <v>63200</v>
    <v>62900</v>
    <v>408706300</v>
    <v>REE</v>
    <v>Refrigeration Electrical Engineering Corporation (XSTC:REE)</v>
    <v>849100</v>
    <v>1033000</v>
    <v>1993</v>
  </rv>
  <rv s="2">
    <v>10</v>
  </rv>
  <rv s="0">
    <v>https://www.bing.com/financeapi/forcetrigger?t=ay7jgh&amp;q=XSTC%3aVPG&amp;form=skydnc</v>
    <v>Learn more on Bing</v>
  </rv>
  <rv s="1">
    <v>0</v>
    <v>VIET PHAT IMPORT EXPORT TRADING INVESTMENT JOINT STOCK COMPANY (XSTC:VPG)</v>
    <v>2</v>
    <v>3</v>
    <v>Finance</v>
    <v>4</v>
    <v>en-US</v>
    <v>ay7jgh</v>
    <v>268435456</v>
    <v>1</v>
    <v>Powered by Refinitiv</v>
    <v>76600</v>
    <v>10700</v>
    <v>0.84079999999999999</v>
    <v>-450</v>
    <v>-2.3077E-2</v>
    <v>VND</v>
    <v>Viet Phat Import Export Trading Investment Joint Stock Company is a Vietnam-based company primarily engaged in the mining sector. The Company's leading business activities include the mining, processing and trading of iron ores and coal; the provision of road, inland water and marine goods transportation; the leasing of warehouses and storage facilities; the operation of port and harbor wharfs; the arrangement of freight import, and the reclamation of land from inland rivers.</v>
    <v>124</v>
    <v>Hochiminh Stock Exchange</v>
    <v>XSTC</v>
    <v>XSTC</v>
    <v>So 123BT 02-97 Bach Dang, Phuong Ha Ly, Quan Hong Bang, HAIPHONG, HAI PHONG VN</v>
    <v>19500</v>
    <v>Metals &amp; Mining</v>
    <v>Stock</v>
    <v>45100.323067129626</v>
    <v>12</v>
    <v>18850</v>
    <v>1527778000000</v>
    <v>VIET PHAT IMPORT EXPORT TRADING INVESTMENT JOINT STOCK COMPANY</v>
    <v>VIET PHAT IMPORT EXPORT TRADING INVESTMENT JOINT STOCK COMPANY</v>
    <v>19450</v>
    <v>32.299999999999997</v>
    <v>19500</v>
    <v>19050</v>
    <v>80198340</v>
    <v>VPG</v>
    <v>VIET PHAT IMPORT EXPORT TRADING INVESTMENT JOINT STOCK COMPANY (XSTC:VPG)</v>
    <v>2876500</v>
    <v>2437560</v>
    <v>2008</v>
  </rv>
  <rv s="2">
    <v>13</v>
  </rv>
  <rv s="0">
    <v>https://www.bing.com/financeapi/forcetrigger?t=aqjfgh&amp;q=XSTC%3aDHA&amp;form=skydnc</v>
    <v>Learn more on Bing</v>
  </rv>
  <rv s="1">
    <v>0</v>
    <v>HOA AN JOINT-STOCK COMPANY (XSTC:DHA)</v>
    <v>2</v>
    <v>3</v>
    <v>Finance</v>
    <v>4</v>
    <v>en-US</v>
    <v>aqjfgh</v>
    <v>268435456</v>
    <v>1</v>
    <v>Powered by Refinitiv</v>
    <v>62400</v>
    <v>22050</v>
    <v>0.72040000000000004</v>
    <v>50</v>
    <v>1.1919999999999999E-3</v>
    <v>VND</v>
    <v>Hoa An Joint Stock Company is a Vietnam-based company engaged in the construction materials industry. The Company is involved in the mining and processing of crushed stones, dimension stones and stone powder with the operation of five stone pits. It is also engaged in the manufacturing and trading of construction materials, such as concrete and bricks. In addition, the Company is involved in the development of and trading of industrial buildings, infrastructures, residential buildings, warehouses, traffic structures and irrigational works. It also provides freight transportation services.</v>
    <v>117</v>
    <v>Hochiminh Stock Exchange</v>
    <v>XSTC</v>
    <v>XSTC</v>
    <v>Khu pho Cau Hang - Phuong Hoa An, BIEN HOA, DONG NAI VN</v>
    <v>42100</v>
    <v>Construction Materials</v>
    <v>Stock</v>
    <v>45100.322951388887</v>
    <v>15</v>
    <v>40650</v>
    <v>618495100000</v>
    <v>HOA AN JOINT-STOCK COMPANY</v>
    <v>HOA AN JOINT-STOCK COMPANY</v>
    <v>40700</v>
    <v>13.42</v>
    <v>41950</v>
    <v>42000</v>
    <v>14726070</v>
    <v>DHA</v>
    <v>HOA AN JOINT-STOCK COMPANY (XSTC:DHA)</v>
    <v>34600</v>
    <v>50150</v>
    <v>1995</v>
  </rv>
  <rv s="2">
    <v>16</v>
  </rv>
  <rv s="0">
    <v>https://www.bing.com/financeapi/forcetrigger?t=aqjpc7&amp;q=XSTC%3aNSC&amp;form=skydnc</v>
    <v>Learn more on Bing</v>
  </rv>
  <rv s="1">
    <v>0</v>
    <v>VIETNAM NATIONAL SEED GROUP JOINT STOCK COMPANY (XSTC:NSC)</v>
    <v>2</v>
    <v>3</v>
    <v>Finance</v>
    <v>4</v>
    <v>en-US</v>
    <v>aqjpc7</v>
    <v>268435456</v>
    <v>1</v>
    <v>Powered by Refinitiv</v>
    <v>106500</v>
    <v>58400</v>
    <v>0.27560000000000001</v>
    <v>0</v>
    <v>0</v>
    <v>VND</v>
    <v>Vietnam National Seed Group JSC is a Vietnam-based company operating in the farming industry, specifically, grain seed production. The Company is involved in the research, selection, cultivation, processing, import, export and trading of seeds, including various types of rice and corn. It is also engaged in the operation of seed cultivation facilities, seed processing factory and experimental and research center for potatoes, tomatoes, pumpkin, zucchini, pepper, cabbage, beans, melons and other vegetables. The Company also trades supplies and equipment for farming activities.</v>
    <v>660</v>
    <v>Hochiminh Stock Exchange</v>
    <v>XSTC</v>
    <v>XSTC</v>
    <v>So 1 Luong Dinh Cua, Phuong Mai, Dong Da, HANOI, HANOI VN</v>
    <v>70200</v>
    <v>Food &amp; Tobacco</v>
    <v>Stock</v>
    <v>45100.323101851849</v>
    <v>18</v>
    <v>69000</v>
    <v>1223186000000</v>
    <v>VIETNAM NATIONAL SEED GROUP JOINT STOCK COMPANY</v>
    <v>VIETNAM NATIONAL SEED GROUP JOINT STOCK COMPANY</v>
    <v>70200</v>
    <v>5.54</v>
    <v>69600</v>
    <v>69600</v>
    <v>17574520</v>
    <v>NSC</v>
    <v>VIETNAM NATIONAL SEED GROUP JOINT STOCK COMPANY (XSTC:NSC)</v>
    <v>5600</v>
    <v>9290</v>
    <v>2004</v>
  </rv>
  <rv s="2">
    <v>19</v>
  </rv>
  <rv s="0">
    <v>https://www.bing.com/financeapi/forcetrigger?t=aqjgim&amp;q=XSTC%3aDRL&amp;form=skydnc</v>
    <v>Learn more on Bing</v>
  </rv>
  <rv s="3">
    <v>5</v>
    <v>HYDRO POWER JOINT STOCK COMPANY-POWER NO.3 (XSTC:DRL)</v>
    <v>2</v>
    <v>6</v>
    <v>Finance</v>
    <v>4</v>
    <v>en-US</v>
    <v>aqjgim</v>
    <v>268435456</v>
    <v>1</v>
    <v>Powered by Refinitiv</v>
    <v>0.2442</v>
    <v>2000</v>
    <v>3.2258000000000002E-2</v>
    <v>VND</v>
    <v>Hydro Power Joint Stock Company - Power No.3 is a Vietnam-based company engaged in the electric utilities industry. The Company is involved in the operation and exploitation of Dray H'Linh 2 hydropower electricity plant, which is located in Cu Jut District, Dak Nong Province, Vietnam, with an installed capacity of 16 megawatts (MW). It is also active in the investment and development of hydropower electricity projects, as well as the provision of consulting services for such projects. In addition, it constructs industrial and civil projects. During the year ended December 31, 2012, the Company's plant produced a total of 80,695,290 kilowatt hours (kWh). As of December 31, 2012, the Company was an affiliate of Central Power Corporation (EVNCPC).</v>
    <v>34</v>
    <v>Hochiminh Stock Exchange</v>
    <v>XSTC</v>
    <v>XSTC</v>
    <v>Thon Nha Den, Xa Ea Po, huyen Cu Jut, DAK NONG, DAK NONG VN</v>
    <v>64000</v>
    <v>Electrical Utilities &amp; IPPs</v>
    <v>Stock</v>
    <v>45100.32298611111</v>
    <v>21</v>
    <v>64000</v>
    <v>608000000000</v>
    <v>HYDRO POWER JOINT STOCK COMPANY-POWER NO.3</v>
    <v>HYDRO POWER JOINT STOCK COMPANY-POWER NO.3</v>
    <v>64000</v>
    <v>10.59</v>
    <v>62000</v>
    <v>64000</v>
    <v>9500000</v>
    <v>DRL</v>
    <v>HYDRO POWER JOINT STOCK COMPANY-POWER NO.3 (XSTC:DRL)</v>
    <v>1800</v>
    <v>2430</v>
    <v>2003</v>
  </rv>
  <rv s="2">
    <v>22</v>
  </rv>
  <rv s="0">
    <v>https://www.bing.com/financeapi/forcetrigger?t=aqjnxm&amp;q=XSTC%3aLIX&amp;form=skydnc</v>
    <v>Learn more on Bing</v>
  </rv>
  <rv s="1">
    <v>0</v>
    <v>LIX DETERGENT JOINT STOCK COMPANY (XSTC:LIX)</v>
    <v>2</v>
    <v>3</v>
    <v>Finance</v>
    <v>4</v>
    <v>en-US</v>
    <v>aqjnxm</v>
    <v>268435456</v>
    <v>1</v>
    <v>Powered by Refinitiv</v>
    <v>64000</v>
    <v>37714</v>
    <v>0.43430000000000002</v>
    <v>0</v>
    <v>0</v>
    <v>VND</v>
    <v>Lix Detergent Joint Stock Company (LIXCO) is a Vietnam-based company engaged in the production of synthetic detergents and cosmetics. The Company manufactures, imports, exports and trades detergent powder, detergent liquid, dish washing liquid, floor cleaner, fabric softener and other cleaning products. It is also involved in the manufacture and trading of chemicals and packagings for its products. In addition, the Company is engaged in real estate operations. During the year ended December 31, 2012, 92.02% of its total revenue came from sale of detergents and other cleaning products. As of December 31, 2012, the Company was a subsidiary of Vietnam National Chemical Corporation (Vinachem), and it had three branches in Hanoi, Bac Ninh Province and Binh Duong Province, Vietnam.</v>
    <v>1100</v>
    <v>Hochiminh Stock Exchange</v>
    <v>XSTC</v>
    <v>XSTC</v>
    <v>So 3, Duong so 2, Khu pho 4, Phuong Linh Trung, Tp. Thu Duc, HO CHI MINH VN</v>
    <v>45000</v>
    <v>Personal &amp; Household Products &amp; Services</v>
    <v>Stock</v>
    <v>45100.32298611111</v>
    <v>24</v>
    <v>45000</v>
    <v>1458000000000</v>
    <v>LIX DETERGENT JOINT STOCK COMPANY</v>
    <v>LIX DETERGENT JOINT STOCK COMPANY</v>
    <v>45000</v>
    <v>7.78</v>
    <v>45000</v>
    <v>45000</v>
    <v>32400000</v>
    <v>LIX</v>
    <v>LIX DETERGENT JOINT STOCK COMPANY (XSTC:LIX)</v>
    <v>300</v>
    <v>6400</v>
    <v>1993</v>
  </rv>
  <rv s="2">
    <v>25</v>
  </rv>
  <rv s="0">
    <v>https://www.bing.com/financeapi/forcetrigger?t=aqjvrw&amp;q=XSTC%3aTBC&amp;form=skydnc</v>
    <v>Learn more on Bing</v>
  </rv>
  <rv s="1">
    <v>0</v>
    <v>THACBA HYDRO POWER JOINT STOCK COMPANY (XSTC:TBC)</v>
    <v>2</v>
    <v>3</v>
    <v>Finance</v>
    <v>4</v>
    <v>en-US</v>
    <v>aqjvrw</v>
    <v>268435456</v>
    <v>1</v>
    <v>Powered by Refinitiv</v>
    <v>36900</v>
    <v>20526</v>
    <v>0.15959999999999999</v>
    <v>0</v>
    <v>0</v>
    <v>VND</v>
    <v>Thac Ba Hydropower Joint Stock Company is a Vietnam-based company engaged in electricity generation and trading through the operation and management of hydropower plants. The Company also offers repair and maintenance services, along with training services for the operation, maintenance and management of power plants' facilities and equipment. Additionally, it is engaged in the provision of engineering, consulting and supervision services for power plant construction, as well as the trading of electrical equipment and supplies. On May 27, 2014, the Company announced that Refrigeration Electrical Engineering Corporation has acquired 58.14% of its stake.</v>
    <v>164</v>
    <v>Hochiminh Stock Exchange</v>
    <v>XSTC</v>
    <v>XSTC</v>
    <v>To dan pho 1, Thi Tran Thac Ba, Huyen Yen Binh, YEN BAI, YEN BAI VN</v>
    <v>35150</v>
    <v>Electrical Utilities &amp; IPPs</v>
    <v>Stock</v>
    <v>45100.323125000003</v>
    <v>27</v>
    <v>33600</v>
    <v>2232025000000</v>
    <v>THACBA HYDRO POWER JOINT STOCK COMPANY</v>
    <v>THACBA HYDRO POWER JOINT STOCK COMPANY</v>
    <v>33600</v>
    <v>6.94</v>
    <v>35150</v>
    <v>35150</v>
    <v>63500000</v>
    <v>TBC</v>
    <v>THACBA HYDRO POWER JOINT STOCK COMPANY (XSTC:TBC)</v>
    <v>1500</v>
    <v>2660</v>
    <v>2005</v>
  </rv>
  <rv s="2">
    <v>28</v>
  </rv>
  <rv s="0">
    <v>https://www.bing.com/financeapi/forcetrigger?t=aqjvgh&amp;q=XSTC%3aSVI&amp;form=skydnc</v>
    <v>Learn more on Bing</v>
  </rv>
  <rv s="1">
    <v>0</v>
    <v>BIEN HOA PACKAGING JOINT STOCK COMPANY (XSTC:SVI)</v>
    <v>2</v>
    <v>3</v>
    <v>Finance</v>
    <v>4</v>
    <v>en-US</v>
    <v>aqjvgh</v>
    <v>268435456</v>
    <v>1</v>
    <v>Powered by Refinitiv</v>
    <v>109800</v>
    <v>38150</v>
    <v>0.55010000000000003</v>
    <v>0</v>
    <v>0</v>
    <v>VND</v>
    <v>Bien Hoa Packaging JSC is a Vietnam-based company engaged in the packing industry. It manufactures and trades paper, paper containers and packaging. Its products include cardboard containers and offset printing packaging. Its customers are manufacturers of food, confectionery, beverages, kitchenware and household products. The Company is also involved in the trading of paper, as well as other materials and supplies for paper container manufacturing activities. During the year ended December 31, 2012, 79.9% of its net revenue came from sale of cardboard containers. As of December 31, 2012, the Company was a subsidiary of Dong Nai Food Industry Corporation, and it had a branch located in Binh Duong Province, along with a representative office in Can Tho City, Vietnam.</v>
    <v>716</v>
    <v>Hochiminh Stock Exchange</v>
    <v>XSTC</v>
    <v>XSTC</v>
    <v>Duong so 7, Khu cong nghiep Bien Hoa 1, BIEN HOA, DONG NAI VN</v>
    <v>55100</v>
    <v>Containers &amp; Packaging</v>
    <v>Stock</v>
    <v>45100.323055555556</v>
    <v>30</v>
    <v>55100</v>
    <v>707067300000</v>
    <v>BIEN HOA PACKAGING JOINT STOCK COMPANY</v>
    <v>BIEN HOA PACKAGING JOINT STOCK COMPANY</v>
    <v>55100</v>
    <v>5.97</v>
    <v>55100</v>
    <v>55100</v>
    <v>12832440</v>
    <v>SVI</v>
    <v>BIEN HOA PACKAGING JOINT STOCK COMPANY (XSTC:SVI)</v>
    <v>1500</v>
    <v>980</v>
    <v>2003</v>
  </rv>
  <rv s="2">
    <v>31</v>
  </rv>
  <rv s="0">
    <v>https://www.bing.com/financeapi/forcetrigger?t=aqjfdm&amp;q=XSTC%3aDGW&amp;form=skydnc</v>
    <v>Learn more on Bing</v>
  </rv>
  <rv s="1">
    <v>0</v>
    <v>DIGIWORLD CORPORATION (XSTC:DGW)</v>
    <v>2</v>
    <v>3</v>
    <v>Finance</v>
    <v>4</v>
    <v>en-US</v>
    <v>aqjfdm</v>
    <v>268435456</v>
    <v>1</v>
    <v>Powered by Refinitiv</v>
    <v>171000</v>
    <v>17150</v>
    <v>1.3073999999999999</v>
    <v>-700</v>
    <v>-1.6787E-2</v>
    <v>VND</v>
    <v>Digiworld Corporation is a Vietnam-based company, which is engaged in the commerce of consumer electronics, including cell phones, laptops, tablets, computer and peripheral devices, as well as office equipment, such as printers and scanners. The Company has been an authorized distributor in Vietnam of Acer, Asus, HP, Samsung and Toshiba, among others. Together with its subsidiary, the Company also partakes in consumer electronics repairing, software publishing and information technology (IT) consultation service providing.</v>
    <v>629</v>
    <v>Hochiminh Stock Exchange</v>
    <v>XSTC</v>
    <v>XSTC</v>
    <v>So 195 - 197 Duong Nguyen Thai Binh, Phuong Nguyen Thai Binh, Quan 1, HO CHI MINH, HO CHI MINH VN</v>
    <v>41900</v>
    <v>Specialty Retailers</v>
    <v>Stock</v>
    <v>45100.323020833333</v>
    <v>33</v>
    <v>40900</v>
    <v>6849992000000</v>
    <v>DIGIWORLD CORPORATION</v>
    <v>DIGIWORLD CORPORATION</v>
    <v>41900</v>
    <v>12.06</v>
    <v>41700</v>
    <v>41000</v>
    <v>167073000</v>
    <v>DGW</v>
    <v>DIGIWORLD CORPORATION (XSTC:DGW)</v>
    <v>1929000</v>
    <v>2311890</v>
    <v>2003</v>
  </rv>
  <rv s="2">
    <v>34</v>
  </rv>
  <rv s="0">
    <v>https://www.bing.com/financeapi/forcetrigger?t=aqjx6h&amp;q=XSTC%3aTMP&amp;form=skydnc</v>
    <v>Learn more on Bing</v>
  </rv>
  <rv s="1">
    <v>0</v>
    <v>THAC MO HYDROPOWER JOINT STOCK COMPANY (XSTC:TMP)</v>
    <v>2</v>
    <v>3</v>
    <v>Finance</v>
    <v>4</v>
    <v>en-US</v>
    <v>aqjx6h</v>
    <v>268435456</v>
    <v>1</v>
    <v>Powered by Refinitiv</v>
    <v>67000</v>
    <v>27335</v>
    <v>0.4204</v>
    <v>0</v>
    <v>0</v>
    <v>VND</v>
    <v>Thac Mo Hydropower Joint Stock Company is a Vietnam-based company engaged in the generation and trading of hydroelectricity. The Company is also involved in the generation of thermal electricity and wind electricity through investment in power projects. It also trades electrical equipment and provides repair and maintenance services of hydropower plants and electrical equipment. Moreover, the Company offers training services on operation, repair and management of hydropower plants and related equipment. The Company announced that Power Generation Corporation 2 (EVNGenco2) has completed its acquisition of 51.92% stake in the Company from Vietnam Electricity Corporation (EVN) on September 17, 2013.</v>
    <v>159</v>
    <v>Hochiminh Stock Exchange</v>
    <v>XSTC</v>
    <v>XSTC</v>
    <v>Khu 5, Phuong Thac Mo, thi xa Phuoc Long, BINH PHUOC, BINH PHUOC VN</v>
    <v>56000</v>
    <v>Electrical Utilities &amp; IPPs</v>
    <v>Stock</v>
    <v>45100.323067129626</v>
    <v>36</v>
    <v>56000</v>
    <v>3920000000000</v>
    <v>THAC MO HYDROPOWER JOINT STOCK COMPANY</v>
    <v>THAC MO HYDROPOWER JOINT STOCK COMPANY</v>
    <v>56000</v>
    <v>7.06</v>
    <v>56000</v>
    <v>56000</v>
    <v>70000000</v>
    <v>TMP</v>
    <v>THAC MO HYDROPOWER JOINT STOCK COMPANY (XSTC:TMP)</v>
    <v>1700</v>
    <v>1460</v>
    <v>2005</v>
  </rv>
  <rv s="2">
    <v>37</v>
  </rv>
  <rv s="0">
    <v>https://www.bing.com/financeapi/forcetrigger?t=aqjsr7&amp;q=XSTC%3aSAB&amp;form=skydnc</v>
    <v>Learn more on Bing</v>
  </rv>
  <rv s="1">
    <v>0</v>
    <v>Saigon Beer - Alcohol - Beverage Corporation (XSTC:SAB)</v>
    <v>2</v>
    <v>3</v>
    <v>Finance</v>
    <v>4</v>
    <v>en-US</v>
    <v>aqjsr7</v>
    <v>268435456</v>
    <v>1</v>
    <v>Powered by Refinitiv</v>
    <v>291000</v>
    <v>109200</v>
    <v>0.80759999999999998</v>
    <v>1700</v>
    <v>1.0982E-2</v>
    <v>VND</v>
    <v>Saigon Beer Alcohol Beverage Corp (Sabeco) is a Vietnam-based company primarily engaged in the alcohol and beverages sector. The Company's main business activities include the brewing of beer and ale; the wholesale trading of malt and other raw materials to breweries; the manufacture of soft drinks and other beverages, and the distilling of alcohol and wine. Sabeco, via its subsidiaries, is also involved in the wholesale trading and retail distribution of beer, wine and beverages. Its subsidiaries are also engaged in the manufacture, installation and maintenance of food product machinery, as well as the manufacture of metal cans, packaging and containers of drinks.</v>
    <v>8550</v>
    <v>Hochiminh Stock Exchange</v>
    <v>XSTC</v>
    <v>XSTC</v>
    <v>187 Nguyen Chi Thanh, Phuong 12, Quan 5, HO CHI MINH, HO CHI MINH VN</v>
    <v>156500</v>
    <v>Beverages</v>
    <v>Stock</v>
    <v>45100.322974537034</v>
    <v>39</v>
    <v>154400</v>
    <v>100360500000000</v>
    <v>Saigon Beer - Alcohol - Beverage Corporation</v>
    <v>Saigon Beer - Alcohol - Beverage Corporation</v>
    <v>154800</v>
    <v>20.78</v>
    <v>154800</v>
    <v>156500</v>
    <v>641281200</v>
    <v>SAB</v>
    <v>Saigon Beer - Alcohol - Beverage Corporation (XSTC:SAB)</v>
    <v>198600</v>
    <v>144880</v>
    <v>2003</v>
  </rv>
  <rv s="2">
    <v>40</v>
  </rv>
  <rv s="4">
    <v>12</v>
    <v>P/E</v>
    <v>0</v>
  </rv>
  <rv s="0">
    <v>https://www.bing.com/financeapi/forcetrigger?t=aqjfar&amp;q=XSTC%3aDCM&amp;form=skydnc</v>
    <v>Learn more on Bing</v>
  </rv>
  <rv s="1">
    <v>0</v>
    <v>PETROVIETNAM CA MAU FERTILIZER JOINT STOCK COMPANY (XSTC:DCM)</v>
    <v>2</v>
    <v>3</v>
    <v>Finance</v>
    <v>4</v>
    <v>en-US</v>
    <v>aqjfar</v>
    <v>268435456</v>
    <v>1</v>
    <v>Powered by Refinitiv</v>
    <v>49450</v>
    <v>5080</v>
    <v>1.2527999999999999</v>
    <v>100</v>
    <v>3.774E-3</v>
    <v>VND</v>
    <v>As a member of Vietnam Oil and Gas Group, PetroVietnam Ca Mau Fertilizer Joint Stock Company (PVCFC) operates as a fertilizer manufacturer, which produces nitrogenous fertilizers under the brand name Dam Ca Mau (Ca Mau Fertilizer). The Company's products are distributed in the western and the southeastern regions of Vietnam, as well as in Cambodia. In order to support its major business activities, the Company also provides related services, including scientific research and agricultural consultation. Besides, via the operation of a subsidiary, namely Petrovietnam Packaging Joint Stock Company, PVCFC partakes in the manufacture of packaging materials .</v>
    <v>1266</v>
    <v>Hochiminh Stock Exchange</v>
    <v>XSTC</v>
    <v>XSTC</v>
    <v>Lo D, Khu Cong nghiep Phuong 1, Duong Ngo Quyen, Phuong 1, CA MAU, CA MAU VN</v>
    <v>26700</v>
    <v>Chemicals</v>
    <v>Stock</v>
    <v>45100.322974537034</v>
    <v>43</v>
    <v>26350</v>
    <v>14082040000000</v>
    <v>PETROVIETNAM CA MAU FERTILIZER JOINT STOCK COMPANY</v>
    <v>PETROVIETNAM CA MAU FERTILIZER JOINT STOCK COMPANY</v>
    <v>26500</v>
    <v>5.0199999999999996</v>
    <v>26500</v>
    <v>26600</v>
    <v>529400000</v>
    <v>DCM</v>
    <v>PETROVIETNAM CA MAU FERTILIZER JOINT STOCK COMPANY (XSTC:DCM)</v>
    <v>5008600</v>
    <v>4527430</v>
    <v>2011</v>
  </rv>
  <rv s="2">
    <v>44</v>
  </rv>
  <rv s="0">
    <v>https://www.bing.com/financeapi/forcetrigger?t=aqjkim&amp;q=XSTC%3aHPG&amp;form=skydnc</v>
    <v>Learn more on Bing</v>
  </rv>
  <rv s="5">
    <v>7</v>
    <v>HOA PHAT GROUP JOINT STOCK COMPANY (XSTC:HPG)</v>
    <v>2</v>
    <v>8</v>
    <v>Finance</v>
    <v>4</v>
    <v>en-US</v>
    <v>aqjkim</v>
    <v>268435456</v>
    <v>1</v>
    <v>Powered by Refinitiv</v>
    <v>67800</v>
    <v>11800</v>
    <v>1.4233</v>
    <v>550</v>
    <v>2.2133E-2</v>
    <v>VND</v>
    <v>Hoa Phat Group JSC is a Vietnam-based company primarily engaged in the steel sector. The Company's operations are comprised of five segments which are iron and steel, steel pipes and galvanized steel, agriculture, other industrial production and real estate. The Company manufactures steel and cast iron in various forms, such as sheets, bars, rolls and pipes, as well as steel-making materials and steel drawing machinery. Under its industrial segment, it manufactures and trades construction and mining vehicles and equipment, along with household appliances, refrigerators and home and office furniture. Under its agriculture segment, the Company is engaged in pig and poultry farming and meat processing, as well as animal feeds, fertilizers and agricultural supplies manufacturing. Under its real estate segment, it develops and constructs residential and office buildings for lease and for sale.</v>
    <v>28535</v>
    <v>Hochiminh Stock Exchange</v>
    <v>XSTC</v>
    <v>XSTC</v>
    <v>KCN Pho Noi A, xa Giai Pham, huyen Yen My, HUNG YEN, HUNG YEN VN</v>
    <v>25550</v>
    <v>Metals &amp; Mining</v>
    <v>Stock</v>
    <v>45100.323055555556</v>
    <v>46</v>
    <v>24750</v>
    <v>147695600000000</v>
    <v>HOA PHAT GROUP JOINT STOCK COMPANY</v>
    <v>HOA PHAT GROUP JOINT STOCK COMPANY</v>
    <v>24850</v>
    <v>237.52</v>
    <v>24850</v>
    <v>25400</v>
    <v>5814786000</v>
    <v>HPG</v>
    <v>HOA PHAT GROUP JOINT STOCK COMPANY (XSTC:HPG)</v>
    <v>29157300</v>
    <v>24871140</v>
  </rv>
  <rv s="2">
    <v>47</v>
  </rv>
  <rv s="0">
    <v>https://www.bing.com/financeapi/forcetrigger?t=aqjfjc&amp;q=XSTC%3aDHC&amp;form=skydnc</v>
    <v>Learn more on Bing</v>
  </rv>
  <rv s="1">
    <v>0</v>
    <v>DongHai Joint Stock Company of Bentre (XSTC:DHC)</v>
    <v>2</v>
    <v>3</v>
    <v>Finance</v>
    <v>4</v>
    <v>en-US</v>
    <v>aqjfjc</v>
    <v>268435456</v>
    <v>1</v>
    <v>Powered by Refinitiv</v>
    <v>109900</v>
    <v>27600</v>
    <v>0.84389999999999998</v>
    <v>0</v>
    <v>0</v>
    <v>VND</v>
    <v>DongHai Joint Stock Company of Bentre is a Vietnam-based company operating in the paper packaging industry. It is engaged in the manufacturing of carton boxes, as well as Kraft paper, cardboard paper and paper pulp. Together with its affiliate, the Company is engaged in aquaculture and the processing of seafood, such as shell fish, shrimps, pangasius fillets, squid and others. In addition, it is involved in the trading of printing machines, labels, decals, cards, paper materials, steel, aquaculture feeds, insulation sheets, linings and Polyethylene (PE) bags. On March 6, 2012, the Company reduced its holding in Bentre Seafood Joint Stock Company (Beseaco) from 54.67% to 46.61% stake, turning its sole subsidiary into an affiliated company. On June 28, 2013, the Company announced that it has divested all of its stake in Bentre Seafood Joint Stock Company.</v>
    <v>669</v>
    <v>Hochiminh Stock Exchange</v>
    <v>XSTC</v>
    <v>XSTC</v>
    <v>Lo AIII, Khu cong nghiep Giao Long, Xa An Phuoc, Huyen Chau Thanh, BEN TRE, BEN TRE VN</v>
    <v>42550</v>
    <v>Containers &amp; Packaging</v>
    <v>Stock</v>
    <v>45100.3281712963</v>
    <v>49</v>
    <v>42050</v>
    <v>3420955000000</v>
    <v>DongHai Joint Stock Company of Bentre</v>
    <v>DongHai Joint Stock Company of Bentre</v>
    <v>42450</v>
    <v>10.06</v>
    <v>42500</v>
    <v>42500</v>
    <v>80493050</v>
    <v>DHC</v>
    <v>DongHai Joint Stock Company of Bentre (XSTC:DHC)</v>
    <v>440000</v>
    <v>112620</v>
    <v>2003</v>
  </rv>
  <rv s="2">
    <v>50</v>
  </rv>
  <rv s="0">
    <v>https://www.bing.com/financeapi/forcetrigger?t=bvacw7&amp;q=XSTC%3aDGC&amp;form=skydnc</v>
    <v>Learn more on Bing</v>
  </rv>
  <rv s="3">
    <v>5</v>
    <v>DUCGIANG CHEMICALS GROUP JOINT STOCK COMPANY (XSTC:DGC)</v>
    <v>2</v>
    <v>6</v>
    <v>Finance</v>
    <v>4</v>
    <v>en-US</v>
    <v>bvacw7</v>
    <v>268435456</v>
    <v>1</v>
    <v>Powered by Refinitiv</v>
    <v>1.2199</v>
    <v>-700</v>
    <v>-1.0605999999999999E-2</v>
    <v>VND</v>
    <v>DucGiang Chemicals Group JSC is a Vietnam-based company engaged in the chemical manufacturing industry. The Company’s business activities comprise the manufacture and trade of chemical products used in various industrial manufacturing operations and food manufacturing. The Company’s main products include yellow phosphorus, phosphoric acid, sodium tripolyphosphate, linear alkylbenzen sunfonic acid, detergent, silicate, ferrophosphorus, fertilizers, feed additives, sulfuric acid and other cleaning chemicals. It also manufactures plastic bottles and leases out warehouses.</v>
    <v>2429</v>
    <v>Hochiminh Stock Exchange</v>
    <v>XSTC</v>
    <v>XSTC</v>
    <v>So 18/44 pho Duc Giang, phuong Thuong Thanh, Long Bien, HANOI, HANOI VN</v>
    <v>66000</v>
    <v>Chemicals</v>
    <v>Stock</v>
    <v>45100.32298611111</v>
    <v>52</v>
    <v>64800</v>
    <v>24799530000000</v>
    <v>DUCGIANG CHEMICALS GROUP JOINT STOCK COMPANY</v>
    <v>DUCGIANG CHEMICALS GROUP JOINT STOCK COMPANY</v>
    <v>65900</v>
    <v>5.22</v>
    <v>66000</v>
    <v>65300</v>
    <v>379778400</v>
    <v>DGC</v>
    <v>DUCGIANG CHEMICALS GROUP JOINT STOCK COMPANY (XSTC:DGC)</v>
    <v>3414800</v>
    <v>3984930</v>
    <v>2004</v>
  </rv>
  <rv s="2">
    <v>53</v>
  </rv>
  <rv s="0">
    <v>https://www.bing.com/financeapi/forcetrigger?t=aqjsa2&amp;q=XSTC%3aRAL&amp;form=skydnc</v>
    <v>Learn more on Bing</v>
  </rv>
  <rv s="1">
    <v>0</v>
    <v>RANG DONG LIGHT SOURCE AND VACUUM FLASK JOINT STOCK COMPANY (XSTC:RAL)</v>
    <v>2</v>
    <v>3</v>
    <v>Finance</v>
    <v>4</v>
    <v>en-US</v>
    <v>aqjsa2</v>
    <v>268435456</v>
    <v>1</v>
    <v>Powered by Refinitiv</v>
    <v>250000</v>
    <v>58500</v>
    <v>0.91</v>
    <v>100</v>
    <v>9.1579999999999993E-4</v>
    <v>VND</v>
    <v>Rangdong Light Source and Vacuum Flask Joint Stock Company is a Vietnam-based manufacturer of lighting equipment. The Company manufactures and trades fluorescent lamp tubes, compact fluorescent lamp tubes (CFL's), incandescent lamp tubes, ballasts, desk lamp tubes and other light equipment, as well as vacuum flasks and glass tubes. It is also involved in the offering of installation, design, consultancy, repair and maintenance services of commercial and civil illuminating systems.</v>
    <v>2388</v>
    <v>Hochiminh Stock Exchange</v>
    <v>XSTC</v>
    <v>XSTC</v>
    <v>87 - 89 Pho Ha dinh - Phuong Thanh xuan trung - Quan Thanh xuan, HANOI, HANOI VN</v>
    <v>109300</v>
    <v>Machinery, Equipment &amp; Components</v>
    <v>Stock</v>
    <v>45100.323125000003</v>
    <v>55</v>
    <v>108500</v>
    <v>2508153000000</v>
    <v>RANG DONG LIGHT SOURCE AND VACUUM FLASK JOINT STOCK COMPANY</v>
    <v>RANG DONG LIGHT SOURCE AND VACUUM FLASK JOINT STOCK COMPANY</v>
    <v>108700</v>
    <v>2.39</v>
    <v>109200</v>
    <v>109300</v>
    <v>22947420</v>
    <v>RAL</v>
    <v>RANG DONG LIGHT SOURCE AND VACUUM FLASK JOINT STOCK COMPANY (XSTC:RAL)</v>
    <v>15000</v>
    <v>25730</v>
    <v>1993</v>
  </rv>
  <rv s="2">
    <v>56</v>
  </rv>
</rvData>
</file>

<file path=xl/richData/rdrichvaluestructure.xml><?xml version="1.0" encoding="utf-8"?>
<rvStructures xmlns="http://schemas.microsoft.com/office/spreadsheetml/2017/richdata" count="6">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error">
    <k n="errorType" t="i"/>
    <k n="field" t="s"/>
    <k n="subType" t="i"/>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GMT</v>
    </spb>
    <spb s="0">
      <v>1</v>
      <v>Name</v>
      <v>LearnMoreOnLink</v>
    </spb>
    <spb s="5">
      <v>1</v>
      <v>2</v>
      <v>2</v>
      <v>1</v>
      <v>3</v>
      <v>1</v>
      <v>1</v>
      <v>1</v>
      <v>4</v>
      <v>4</v>
      <v>5</v>
      <v>6</v>
      <v>1</v>
      <v>4</v>
      <v>7</v>
      <v>8</v>
      <v>9</v>
      <v>4</v>
    </spb>
    <spb s="0">
      <v>2</v>
      <v>Name</v>
      <v>LearnMoreOnLink</v>
    </spb>
    <spb s="6">
      <v>1</v>
      <v>2</v>
      <v>2</v>
      <v>1</v>
      <v>3</v>
      <v>1</v>
      <v>1</v>
      <v>1</v>
      <v>4</v>
      <v>4</v>
      <v>5</v>
      <v>6</v>
      <v>1</v>
      <v>1</v>
      <v>1</v>
      <v>4</v>
      <v>7</v>
      <v>9</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1" formatCode="0"/>
    </x:dxf>
    <x:dxf>
      <x:numFmt numFmtId="2" formatCode="0.00"/>
    </x:dxf>
    <x:dxf>
      <x:numFmt numFmtId="27" formatCode="dd/mm/yyyy\ hh:mm"/>
    </x:dxf>
  </dxfs>
  <richProperties>
    <rPr n="NumberFormat" t="s"/>
    <rPr n="IsTitleField" t="b"/>
  </richProperties>
  <richStyles>
    <rSty dxfid="0">
      <rpv i="0">_([$₫-en-VN]* #,##0.00_);_([$₫-en-VN]* (#,##0.00);_([$₫-en-VN]* "-"??_);_(@_)</rpv>
    </rSty>
    <rSty dxfid="1">
      <rpv i="0">#,##0.00</rpv>
    </rSty>
    <rSty>
      <rpv i="1">1</rpv>
    </rSty>
    <rSty dxfid="2">
      <rpv i="0">#,##0</rpv>
    </rSty>
    <rSty dxfid="3"/>
    <rSty dxfid="0">
      <rpv i="0">_([$₫-en-VN]* #,##0_);_([$₫-en-VN]* (#,##0);_([$₫-en-VN]* "-"_);_(@_)</rpv>
    </rSty>
    <rSty dxfid="6"/>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microsoft.com/office/2006/relationships/xlExternalLinkPath/xlPathMissing" Target="Valuation.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C6321-EFA5-4C24-A37B-96952214AAB5}">
  <dimension ref="C6:H584"/>
  <sheetViews>
    <sheetView tabSelected="1" topLeftCell="A17" workbookViewId="0">
      <selection activeCell="D16" sqref="D16"/>
    </sheetView>
  </sheetViews>
  <sheetFormatPr baseColWidth="10" defaultColWidth="8.83203125" defaultRowHeight="15"/>
  <cols>
    <col min="3" max="3" width="9" customWidth="1"/>
    <col min="4" max="5" width="80.6640625" bestFit="1" customWidth="1"/>
    <col min="6" max="6" width="12.83203125" bestFit="1" customWidth="1"/>
    <col min="7" max="7" width="10.1640625" bestFit="1" customWidth="1"/>
    <col min="8" max="8" width="22.83203125" bestFit="1" customWidth="1"/>
  </cols>
  <sheetData>
    <row r="6" spans="3:8">
      <c r="C6" s="187" t="s">
        <v>209</v>
      </c>
      <c r="D6" t="s">
        <v>210</v>
      </c>
      <c r="E6" t="s">
        <v>211</v>
      </c>
      <c r="F6" t="s">
        <v>212</v>
      </c>
      <c r="G6" t="s">
        <v>213</v>
      </c>
      <c r="H6" t="s">
        <v>214</v>
      </c>
    </row>
    <row r="7" spans="3:8">
      <c r="C7" s="187" t="s">
        <v>215</v>
      </c>
      <c r="D7" t="s">
        <v>216</v>
      </c>
      <c r="E7" t="s">
        <v>217</v>
      </c>
      <c r="F7">
        <v>0.69099999999999995</v>
      </c>
      <c r="G7">
        <v>471.7</v>
      </c>
      <c r="H7">
        <v>0.438734974794733</v>
      </c>
    </row>
    <row r="8" spans="3:8">
      <c r="C8" s="187" t="s">
        <v>37</v>
      </c>
      <c r="D8" t="s">
        <v>218</v>
      </c>
      <c r="E8" t="s">
        <v>219</v>
      </c>
      <c r="F8">
        <v>0.55779999999999996</v>
      </c>
      <c r="G8">
        <v>5</v>
      </c>
      <c r="H8">
        <v>0.23296068009793</v>
      </c>
    </row>
    <row r="9" spans="3:8">
      <c r="C9" s="187" t="s">
        <v>220</v>
      </c>
      <c r="D9" t="s">
        <v>221</v>
      </c>
      <c r="E9" t="s">
        <v>222</v>
      </c>
      <c r="F9">
        <v>0.50280000000000002</v>
      </c>
      <c r="G9">
        <v>9.4</v>
      </c>
      <c r="H9">
        <v>-3.8628949423826303E-2</v>
      </c>
    </row>
    <row r="10" spans="3:8">
      <c r="C10" s="187" t="s">
        <v>47</v>
      </c>
      <c r="D10" t="s">
        <v>223</v>
      </c>
      <c r="E10" t="s">
        <v>224</v>
      </c>
      <c r="F10">
        <v>0.45860000000000001</v>
      </c>
      <c r="G10">
        <v>9.8000000000000007</v>
      </c>
      <c r="H10">
        <v>7.4963274375629205E-2</v>
      </c>
    </row>
    <row r="11" spans="3:8">
      <c r="C11" s="187" t="s">
        <v>225</v>
      </c>
      <c r="D11" t="s">
        <v>226</v>
      </c>
      <c r="E11" t="s">
        <v>227</v>
      </c>
      <c r="F11">
        <v>0.41560000000000002</v>
      </c>
      <c r="G11">
        <v>18.600000000000001</v>
      </c>
      <c r="H11">
        <v>0.10653835495072</v>
      </c>
    </row>
    <row r="12" spans="3:8">
      <c r="C12" s="187" t="s">
        <v>26</v>
      </c>
      <c r="D12" t="s">
        <v>228</v>
      </c>
      <c r="E12" t="s">
        <v>229</v>
      </c>
      <c r="F12">
        <v>0.4098</v>
      </c>
      <c r="G12">
        <v>3.9</v>
      </c>
      <c r="H12">
        <v>0.62982018856934696</v>
      </c>
    </row>
    <row r="13" spans="3:8">
      <c r="C13" s="187" t="s">
        <v>35</v>
      </c>
      <c r="D13" t="s">
        <v>230</v>
      </c>
      <c r="E13" t="s">
        <v>231</v>
      </c>
      <c r="F13">
        <v>0.38539999999999902</v>
      </c>
      <c r="G13">
        <v>7.6</v>
      </c>
      <c r="H13">
        <v>0.23442739781031599</v>
      </c>
    </row>
    <row r="14" spans="3:8">
      <c r="C14" s="187" t="s">
        <v>232</v>
      </c>
      <c r="D14" t="s">
        <v>233</v>
      </c>
      <c r="E14" t="s">
        <v>234</v>
      </c>
      <c r="F14">
        <v>0.37959999999999999</v>
      </c>
      <c r="G14">
        <v>6.4</v>
      </c>
      <c r="H14">
        <v>0.20891806837685001</v>
      </c>
    </row>
    <row r="15" spans="3:8">
      <c r="C15" s="187" t="s">
        <v>235</v>
      </c>
      <c r="D15" t="s">
        <v>236</v>
      </c>
      <c r="E15" t="s">
        <v>237</v>
      </c>
      <c r="F15">
        <v>0.37280000000000002</v>
      </c>
      <c r="G15">
        <v>3.9</v>
      </c>
      <c r="H15">
        <v>2.66587909738606</v>
      </c>
    </row>
    <row r="16" spans="3:8">
      <c r="C16" s="187" t="s">
        <v>238</v>
      </c>
      <c r="D16" t="s">
        <v>239</v>
      </c>
      <c r="E16" t="s">
        <v>240</v>
      </c>
      <c r="F16">
        <v>0.35780000000000001</v>
      </c>
      <c r="G16">
        <v>18.7</v>
      </c>
      <c r="H16">
        <v>5.0727380367212499E-2</v>
      </c>
    </row>
    <row r="17" spans="3:8">
      <c r="C17" s="187" t="s">
        <v>241</v>
      </c>
      <c r="D17" t="s">
        <v>242</v>
      </c>
      <c r="E17" t="s">
        <v>243</v>
      </c>
      <c r="F17">
        <v>0.34619999999999901</v>
      </c>
      <c r="G17">
        <v>7</v>
      </c>
      <c r="H17">
        <v>0.43274344306902801</v>
      </c>
    </row>
    <row r="18" spans="3:8">
      <c r="C18" s="187" t="s">
        <v>244</v>
      </c>
      <c r="D18" t="s">
        <v>245</v>
      </c>
      <c r="E18" t="s">
        <v>246</v>
      </c>
      <c r="F18">
        <v>0.34339999999999998</v>
      </c>
      <c r="G18">
        <v>7.5</v>
      </c>
      <c r="H18">
        <v>-0.22597475450905299</v>
      </c>
    </row>
    <row r="19" spans="3:8">
      <c r="C19" s="187" t="s">
        <v>247</v>
      </c>
      <c r="D19" t="s">
        <v>248</v>
      </c>
      <c r="E19" t="s">
        <v>249</v>
      </c>
      <c r="F19">
        <v>0.342199999999999</v>
      </c>
      <c r="G19">
        <v>8.5</v>
      </c>
      <c r="H19">
        <v>0.25641604153535003</v>
      </c>
    </row>
    <row r="20" spans="3:8">
      <c r="C20" s="187" t="s">
        <v>250</v>
      </c>
      <c r="D20" t="s">
        <v>251</v>
      </c>
      <c r="E20" t="s">
        <v>252</v>
      </c>
      <c r="F20">
        <v>0.34079999999999999</v>
      </c>
      <c r="G20">
        <v>7</v>
      </c>
      <c r="H20">
        <v>0.15487826287400999</v>
      </c>
    </row>
    <row r="21" spans="3:8">
      <c r="C21" s="187" t="s">
        <v>253</v>
      </c>
      <c r="D21" t="s">
        <v>254</v>
      </c>
      <c r="E21" t="s">
        <v>255</v>
      </c>
      <c r="F21">
        <v>0.32819999999999999</v>
      </c>
      <c r="G21">
        <v>8.9</v>
      </c>
      <c r="H21">
        <v>0.11869099619682</v>
      </c>
    </row>
    <row r="22" spans="3:8">
      <c r="C22" s="187" t="s">
        <v>256</v>
      </c>
      <c r="D22" t="s">
        <v>257</v>
      </c>
      <c r="E22" t="s">
        <v>258</v>
      </c>
      <c r="F22">
        <v>0.31940000000000002</v>
      </c>
      <c r="G22">
        <v>5.5</v>
      </c>
      <c r="H22" s="188">
        <v>-3.8415820353493399E-5</v>
      </c>
    </row>
    <row r="23" spans="3:8">
      <c r="C23" s="187" t="s">
        <v>259</v>
      </c>
      <c r="D23" t="s">
        <v>260</v>
      </c>
      <c r="E23" t="s">
        <v>261</v>
      </c>
      <c r="F23">
        <v>0.31740000000000002</v>
      </c>
      <c r="G23">
        <v>13.6</v>
      </c>
      <c r="H23">
        <v>0.11500101984703601</v>
      </c>
    </row>
    <row r="24" spans="3:8">
      <c r="C24" s="187" t="s">
        <v>262</v>
      </c>
      <c r="D24" t="s">
        <v>263</v>
      </c>
      <c r="E24" t="s">
        <v>264</v>
      </c>
      <c r="F24">
        <v>0.316</v>
      </c>
      <c r="G24">
        <v>2.8</v>
      </c>
      <c r="H24">
        <v>0.21154832889785899</v>
      </c>
    </row>
    <row r="25" spans="3:8">
      <c r="C25" s="187" t="s">
        <v>45</v>
      </c>
      <c r="D25" t="s">
        <v>265</v>
      </c>
      <c r="E25" t="s">
        <v>266</v>
      </c>
      <c r="F25">
        <v>0.31080000000000002</v>
      </c>
      <c r="G25">
        <v>5.8</v>
      </c>
      <c r="H25">
        <v>8.1566898111985198E-2</v>
      </c>
    </row>
    <row r="26" spans="3:8">
      <c r="C26" s="187" t="s">
        <v>267</v>
      </c>
      <c r="D26" t="s">
        <v>268</v>
      </c>
      <c r="E26" t="s">
        <v>269</v>
      </c>
      <c r="F26">
        <v>0.30020000000000002</v>
      </c>
      <c r="G26">
        <v>11.2</v>
      </c>
      <c r="H26">
        <v>-4.7496285776364999E-2</v>
      </c>
    </row>
    <row r="27" spans="3:8">
      <c r="C27" s="187" t="s">
        <v>270</v>
      </c>
      <c r="D27" t="s">
        <v>271</v>
      </c>
      <c r="E27" t="s">
        <v>272</v>
      </c>
      <c r="F27">
        <v>0.2984</v>
      </c>
      <c r="G27">
        <v>15.3</v>
      </c>
      <c r="H27">
        <v>0.28280550873941801</v>
      </c>
    </row>
    <row r="28" spans="3:8">
      <c r="C28" s="187" t="s">
        <v>42</v>
      </c>
      <c r="D28" t="s">
        <v>273</v>
      </c>
      <c r="E28" t="s">
        <v>274</v>
      </c>
      <c r="F28">
        <v>0.29620000000000002</v>
      </c>
      <c r="G28">
        <v>3.6</v>
      </c>
      <c r="H28">
        <v>0.117569836864461</v>
      </c>
    </row>
    <row r="29" spans="3:8">
      <c r="C29" s="187" t="s">
        <v>40</v>
      </c>
      <c r="D29" t="s">
        <v>275</v>
      </c>
      <c r="E29" t="s">
        <v>276</v>
      </c>
      <c r="F29">
        <v>0.29219999999999902</v>
      </c>
      <c r="G29">
        <v>5.9</v>
      </c>
      <c r="H29">
        <v>0.14810144193427</v>
      </c>
    </row>
    <row r="30" spans="3:8">
      <c r="C30" s="187" t="s">
        <v>277</v>
      </c>
      <c r="D30" t="s">
        <v>278</v>
      </c>
      <c r="E30" t="s">
        <v>279</v>
      </c>
      <c r="F30">
        <v>0.28599999999999998</v>
      </c>
      <c r="G30">
        <v>11.8</v>
      </c>
      <c r="H30">
        <v>-9.6959308463939797E-2</v>
      </c>
    </row>
    <row r="31" spans="3:8">
      <c r="C31" s="187" t="s">
        <v>280</v>
      </c>
      <c r="D31" t="s">
        <v>281</v>
      </c>
      <c r="E31" t="s">
        <v>282</v>
      </c>
      <c r="F31">
        <v>0.28220000000000001</v>
      </c>
      <c r="G31">
        <v>10.8</v>
      </c>
      <c r="H31">
        <v>7.4808836323546304E-2</v>
      </c>
    </row>
    <row r="32" spans="3:8">
      <c r="C32" s="187" t="s">
        <v>283</v>
      </c>
      <c r="D32" t="s">
        <v>284</v>
      </c>
      <c r="E32" t="s">
        <v>285</v>
      </c>
      <c r="F32">
        <v>0.28100000000000003</v>
      </c>
      <c r="G32">
        <v>7.1</v>
      </c>
      <c r="H32">
        <v>0.62541153823265405</v>
      </c>
    </row>
    <row r="33" spans="3:8">
      <c r="C33" s="187" t="s">
        <v>286</v>
      </c>
      <c r="D33" t="s">
        <v>287</v>
      </c>
      <c r="E33" t="s">
        <v>288</v>
      </c>
      <c r="F33">
        <v>0.28079999999999999</v>
      </c>
      <c r="G33">
        <v>5.3</v>
      </c>
      <c r="H33">
        <v>0.188478588658748</v>
      </c>
    </row>
    <row r="34" spans="3:8">
      <c r="C34" s="187" t="s">
        <v>289</v>
      </c>
      <c r="D34" t="s">
        <v>290</v>
      </c>
      <c r="E34" t="s">
        <v>291</v>
      </c>
      <c r="F34">
        <v>0.27859999999999902</v>
      </c>
      <c r="G34">
        <v>4.4000000000000004</v>
      </c>
      <c r="H34">
        <v>0.55567385873210695</v>
      </c>
    </row>
    <row r="35" spans="3:8">
      <c r="C35" s="187" t="s">
        <v>292</v>
      </c>
      <c r="D35" t="s">
        <v>293</v>
      </c>
      <c r="E35" t="s">
        <v>294</v>
      </c>
      <c r="F35">
        <v>0.27800000000000002</v>
      </c>
      <c r="G35">
        <v>9.1999999999999993</v>
      </c>
      <c r="H35">
        <v>1.9053409433531499E-2</v>
      </c>
    </row>
    <row r="36" spans="3:8">
      <c r="C36" s="187" t="s">
        <v>295</v>
      </c>
      <c r="D36" t="s">
        <v>296</v>
      </c>
      <c r="E36" t="s">
        <v>297</v>
      </c>
      <c r="F36">
        <v>0.27639999999999998</v>
      </c>
      <c r="G36">
        <v>3.5</v>
      </c>
      <c r="H36">
        <v>0.42795244327474202</v>
      </c>
    </row>
    <row r="37" spans="3:8">
      <c r="C37" s="187" t="s">
        <v>28</v>
      </c>
      <c r="D37" t="s">
        <v>298</v>
      </c>
      <c r="E37" t="s">
        <v>299</v>
      </c>
      <c r="F37">
        <v>0.27579999999999999</v>
      </c>
      <c r="G37">
        <v>9.1999999999999993</v>
      </c>
      <c r="H37">
        <v>0.37052424049982302</v>
      </c>
    </row>
    <row r="38" spans="3:8">
      <c r="C38" s="187" t="s">
        <v>300</v>
      </c>
      <c r="D38" t="s">
        <v>301</v>
      </c>
      <c r="E38" t="s">
        <v>302</v>
      </c>
      <c r="F38">
        <v>0.27100000000000002</v>
      </c>
      <c r="G38">
        <v>40.1</v>
      </c>
      <c r="H38">
        <v>0.32018464758721599</v>
      </c>
    </row>
    <row r="39" spans="3:8">
      <c r="C39" s="187" t="s">
        <v>36</v>
      </c>
      <c r="D39" t="s">
        <v>303</v>
      </c>
      <c r="E39" t="s">
        <v>304</v>
      </c>
      <c r="F39">
        <v>0.26640000000000003</v>
      </c>
      <c r="G39">
        <v>3.5</v>
      </c>
      <c r="H39">
        <v>0.208673615356058</v>
      </c>
    </row>
    <row r="40" spans="3:8">
      <c r="C40" s="187" t="s">
        <v>24</v>
      </c>
      <c r="D40" t="s">
        <v>305</v>
      </c>
      <c r="E40" t="s">
        <v>306</v>
      </c>
      <c r="F40">
        <v>0.26619999999999999</v>
      </c>
      <c r="G40">
        <v>13</v>
      </c>
      <c r="H40">
        <v>0.242223956692774</v>
      </c>
    </row>
    <row r="41" spans="3:8">
      <c r="C41" s="187" t="s">
        <v>307</v>
      </c>
      <c r="D41" t="s">
        <v>308</v>
      </c>
      <c r="E41" t="s">
        <v>309</v>
      </c>
      <c r="F41">
        <v>0.26500000000000001</v>
      </c>
      <c r="G41">
        <v>11</v>
      </c>
      <c r="H41">
        <v>8.0137538216247098E-2</v>
      </c>
    </row>
    <row r="42" spans="3:8">
      <c r="C42" s="187" t="s">
        <v>310</v>
      </c>
      <c r="D42" t="s">
        <v>311</v>
      </c>
      <c r="E42" t="s">
        <v>312</v>
      </c>
      <c r="F42">
        <v>0.26479999999999998</v>
      </c>
      <c r="G42">
        <v>3.9</v>
      </c>
      <c r="H42">
        <v>0.106173040008489</v>
      </c>
    </row>
    <row r="43" spans="3:8">
      <c r="C43" s="187" t="s">
        <v>313</v>
      </c>
      <c r="D43" t="s">
        <v>314</v>
      </c>
      <c r="E43" t="s">
        <v>315</v>
      </c>
      <c r="F43">
        <v>0.26419999999999999</v>
      </c>
      <c r="G43">
        <v>6.5</v>
      </c>
      <c r="H43">
        <v>0.26381917709428099</v>
      </c>
    </row>
    <row r="44" spans="3:8">
      <c r="C44" s="187" t="s">
        <v>316</v>
      </c>
      <c r="D44" t="s">
        <v>317</v>
      </c>
      <c r="E44" t="s">
        <v>318</v>
      </c>
      <c r="F44">
        <v>0.26300000000000001</v>
      </c>
      <c r="G44">
        <v>10.9</v>
      </c>
      <c r="H44">
        <v>0.22943628546143</v>
      </c>
    </row>
    <row r="45" spans="3:8">
      <c r="C45" s="187" t="s">
        <v>319</v>
      </c>
      <c r="D45" t="s">
        <v>320</v>
      </c>
      <c r="E45" t="s">
        <v>321</v>
      </c>
      <c r="F45">
        <v>0.25440000000000002</v>
      </c>
      <c r="G45">
        <v>3.6</v>
      </c>
      <c r="H45">
        <v>8.71814531087097E-2</v>
      </c>
    </row>
    <row r="46" spans="3:8">
      <c r="C46" s="187" t="s">
        <v>322</v>
      </c>
      <c r="D46" t="s">
        <v>323</v>
      </c>
      <c r="E46" t="s">
        <v>324</v>
      </c>
      <c r="F46">
        <v>0.254</v>
      </c>
      <c r="G46">
        <v>5.2</v>
      </c>
      <c r="H46">
        <v>0.46902142821674903</v>
      </c>
    </row>
    <row r="47" spans="3:8">
      <c r="C47" s="187" t="s">
        <v>325</v>
      </c>
      <c r="D47" t="s">
        <v>326</v>
      </c>
      <c r="E47" t="s">
        <v>327</v>
      </c>
      <c r="F47">
        <v>0.254</v>
      </c>
      <c r="G47">
        <v>4</v>
      </c>
      <c r="H47">
        <v>0.10041651325537899</v>
      </c>
    </row>
    <row r="48" spans="3:8">
      <c r="C48" s="187" t="s">
        <v>328</v>
      </c>
      <c r="D48" t="s">
        <v>329</v>
      </c>
      <c r="E48" t="s">
        <v>330</v>
      </c>
      <c r="F48">
        <v>0.25040000000000001</v>
      </c>
      <c r="G48">
        <v>3.6</v>
      </c>
      <c r="H48">
        <v>-2.4258397490933399E-2</v>
      </c>
    </row>
    <row r="49" spans="3:8">
      <c r="C49" s="187" t="s">
        <v>331</v>
      </c>
      <c r="D49" t="s">
        <v>332</v>
      </c>
      <c r="E49" t="s">
        <v>333</v>
      </c>
      <c r="F49">
        <v>0.24979999999999999</v>
      </c>
      <c r="G49">
        <v>7.2</v>
      </c>
      <c r="H49">
        <v>0.15648590379799199</v>
      </c>
    </row>
    <row r="50" spans="3:8">
      <c r="C50" s="187" t="s">
        <v>334</v>
      </c>
      <c r="D50" t="s">
        <v>335</v>
      </c>
      <c r="E50" t="s">
        <v>336</v>
      </c>
      <c r="F50">
        <v>0.24840000000000001</v>
      </c>
      <c r="G50">
        <v>6</v>
      </c>
      <c r="H50">
        <v>0.211069098904308</v>
      </c>
    </row>
    <row r="51" spans="3:8">
      <c r="C51" s="187" t="s">
        <v>337</v>
      </c>
      <c r="D51" t="s">
        <v>338</v>
      </c>
      <c r="E51" t="s">
        <v>339</v>
      </c>
      <c r="F51">
        <v>0.246999999999999</v>
      </c>
      <c r="G51">
        <v>83.9</v>
      </c>
      <c r="H51">
        <v>0.30559342761832797</v>
      </c>
    </row>
    <row r="52" spans="3:8">
      <c r="C52" s="187" t="s">
        <v>340</v>
      </c>
      <c r="D52" t="s">
        <v>341</v>
      </c>
      <c r="E52" t="s">
        <v>342</v>
      </c>
      <c r="F52">
        <v>0.244999999999999</v>
      </c>
      <c r="G52">
        <v>16</v>
      </c>
      <c r="H52">
        <v>0.30207261084683901</v>
      </c>
    </row>
    <row r="53" spans="3:8">
      <c r="C53" s="187" t="s">
        <v>33</v>
      </c>
      <c r="D53" t="s">
        <v>343</v>
      </c>
      <c r="E53" t="s">
        <v>344</v>
      </c>
      <c r="F53">
        <v>0.24479999999999999</v>
      </c>
      <c r="G53">
        <v>16</v>
      </c>
      <c r="H53">
        <v>0.134367310331616</v>
      </c>
    </row>
    <row r="54" spans="3:8">
      <c r="C54" s="187" t="s">
        <v>23</v>
      </c>
      <c r="D54" t="s">
        <v>345</v>
      </c>
      <c r="E54" t="s">
        <v>346</v>
      </c>
      <c r="F54">
        <v>0.24399999999999999</v>
      </c>
      <c r="G54">
        <v>17.399999999999999</v>
      </c>
      <c r="H54">
        <v>0.44076931720276302</v>
      </c>
    </row>
    <row r="55" spans="3:8">
      <c r="C55" s="187" t="s">
        <v>347</v>
      </c>
      <c r="D55" t="s">
        <v>348</v>
      </c>
      <c r="E55" t="s">
        <v>349</v>
      </c>
      <c r="F55">
        <v>0.24279999999999999</v>
      </c>
      <c r="G55">
        <v>3.9</v>
      </c>
      <c r="H55">
        <v>0.147110740163541</v>
      </c>
    </row>
    <row r="56" spans="3:8">
      <c r="C56" s="187" t="s">
        <v>29</v>
      </c>
      <c r="D56" t="s">
        <v>350</v>
      </c>
      <c r="E56" t="s">
        <v>351</v>
      </c>
      <c r="F56">
        <v>0.2422</v>
      </c>
      <c r="G56">
        <v>12.3</v>
      </c>
      <c r="H56">
        <v>0.27234126333619701</v>
      </c>
    </row>
    <row r="57" spans="3:8">
      <c r="C57" s="187" t="s">
        <v>32</v>
      </c>
      <c r="D57" t="s">
        <v>352</v>
      </c>
      <c r="E57" t="s">
        <v>353</v>
      </c>
      <c r="F57">
        <v>0.2402</v>
      </c>
      <c r="G57">
        <v>6.8</v>
      </c>
      <c r="H57">
        <v>0.38217130897310603</v>
      </c>
    </row>
    <row r="58" spans="3:8">
      <c r="C58" s="187" t="s">
        <v>354</v>
      </c>
      <c r="D58" t="s">
        <v>355</v>
      </c>
      <c r="E58" t="s">
        <v>356</v>
      </c>
      <c r="F58">
        <v>0.2382</v>
      </c>
      <c r="G58">
        <v>2.8</v>
      </c>
      <c r="H58">
        <v>0.233782613372646</v>
      </c>
    </row>
    <row r="59" spans="3:8">
      <c r="C59" s="187" t="s">
        <v>357</v>
      </c>
      <c r="D59" t="s">
        <v>358</v>
      </c>
      <c r="E59" t="s">
        <v>359</v>
      </c>
      <c r="F59">
        <v>0.2382</v>
      </c>
      <c r="G59">
        <v>28.5</v>
      </c>
      <c r="H59">
        <v>0.22030328432579099</v>
      </c>
    </row>
    <row r="60" spans="3:8">
      <c r="C60" s="187" t="s">
        <v>360</v>
      </c>
      <c r="D60" t="s">
        <v>361</v>
      </c>
      <c r="E60" t="s">
        <v>362</v>
      </c>
      <c r="F60">
        <v>0.2374</v>
      </c>
      <c r="G60">
        <v>7.8</v>
      </c>
      <c r="H60">
        <v>0.105625644704693</v>
      </c>
    </row>
    <row r="61" spans="3:8">
      <c r="C61" s="187" t="s">
        <v>363</v>
      </c>
      <c r="D61" t="s">
        <v>364</v>
      </c>
      <c r="E61" t="s">
        <v>365</v>
      </c>
      <c r="F61">
        <v>0.23699999999999999</v>
      </c>
      <c r="G61">
        <v>12.7</v>
      </c>
      <c r="H61">
        <v>0.279449607960982</v>
      </c>
    </row>
    <row r="62" spans="3:8">
      <c r="C62" s="187" t="s">
        <v>366</v>
      </c>
      <c r="D62" t="s">
        <v>367</v>
      </c>
      <c r="E62" t="s">
        <v>368</v>
      </c>
      <c r="F62">
        <v>0.23519999999999999</v>
      </c>
      <c r="G62">
        <v>3.6</v>
      </c>
      <c r="H62">
        <v>0.26616782922533</v>
      </c>
    </row>
    <row r="63" spans="3:8">
      <c r="C63" s="187" t="s">
        <v>369</v>
      </c>
      <c r="D63" t="s">
        <v>370</v>
      </c>
      <c r="E63" t="s">
        <v>371</v>
      </c>
      <c r="F63">
        <v>0.23519999999999999</v>
      </c>
      <c r="G63">
        <v>5.6</v>
      </c>
      <c r="H63">
        <v>0.17470599551985999</v>
      </c>
    </row>
    <row r="64" spans="3:8">
      <c r="C64" s="187" t="s">
        <v>372</v>
      </c>
      <c r="D64" t="s">
        <v>373</v>
      </c>
      <c r="E64" t="s">
        <v>374</v>
      </c>
      <c r="F64">
        <v>0.231599999999999</v>
      </c>
      <c r="G64">
        <v>3.7</v>
      </c>
      <c r="H64">
        <v>0.89117868660962896</v>
      </c>
    </row>
    <row r="65" spans="3:8">
      <c r="C65" s="187" t="s">
        <v>375</v>
      </c>
      <c r="D65" t="s">
        <v>376</v>
      </c>
      <c r="E65" t="s">
        <v>377</v>
      </c>
      <c r="F65">
        <v>0.23039999999999999</v>
      </c>
      <c r="G65">
        <v>2.9</v>
      </c>
      <c r="H65">
        <v>0.26763561680463999</v>
      </c>
    </row>
    <row r="66" spans="3:8">
      <c r="C66" s="187" t="s">
        <v>378</v>
      </c>
      <c r="D66" t="s">
        <v>379</v>
      </c>
      <c r="E66" t="s">
        <v>380</v>
      </c>
      <c r="F66">
        <v>0.229599999999999</v>
      </c>
      <c r="G66">
        <v>8</v>
      </c>
      <c r="H66">
        <v>0.46757018182857102</v>
      </c>
    </row>
    <row r="67" spans="3:8">
      <c r="C67" s="187" t="s">
        <v>381</v>
      </c>
      <c r="D67" t="s">
        <v>382</v>
      </c>
      <c r="E67" t="s">
        <v>383</v>
      </c>
      <c r="F67">
        <v>0.22919999999999999</v>
      </c>
      <c r="G67">
        <v>4.8</v>
      </c>
      <c r="H67">
        <v>0.454849156254994</v>
      </c>
    </row>
    <row r="68" spans="3:8">
      <c r="C68" s="187" t="s">
        <v>384</v>
      </c>
      <c r="D68" t="s">
        <v>385</v>
      </c>
      <c r="E68" t="s">
        <v>386</v>
      </c>
      <c r="F68">
        <v>0.22919999999999999</v>
      </c>
      <c r="G68">
        <v>6.5</v>
      </c>
      <c r="H68">
        <v>0.24542216112569501</v>
      </c>
    </row>
    <row r="69" spans="3:8">
      <c r="C69" s="187" t="s">
        <v>387</v>
      </c>
      <c r="D69" t="s">
        <v>388</v>
      </c>
      <c r="E69" t="s">
        <v>389</v>
      </c>
      <c r="F69">
        <v>0.22839999999999999</v>
      </c>
      <c r="G69">
        <v>5.8</v>
      </c>
      <c r="H69">
        <v>3.9697506659644902E-2</v>
      </c>
    </row>
    <row r="70" spans="3:8">
      <c r="C70" s="187" t="s">
        <v>43</v>
      </c>
      <c r="D70" t="s">
        <v>390</v>
      </c>
      <c r="E70" t="s">
        <v>391</v>
      </c>
      <c r="F70">
        <v>0.22719999999999901</v>
      </c>
      <c r="G70">
        <v>6.4</v>
      </c>
      <c r="H70">
        <v>0.106521642207781</v>
      </c>
    </row>
    <row r="71" spans="3:8">
      <c r="C71" s="187" t="s">
        <v>392</v>
      </c>
      <c r="D71" t="s">
        <v>393</v>
      </c>
      <c r="E71" t="s">
        <v>394</v>
      </c>
      <c r="F71">
        <v>0.22620000000000001</v>
      </c>
      <c r="G71">
        <v>9.5</v>
      </c>
      <c r="H71">
        <v>7.2026575874309898E-2</v>
      </c>
    </row>
    <row r="72" spans="3:8">
      <c r="C72" s="187" t="s">
        <v>395</v>
      </c>
      <c r="D72" t="s">
        <v>396</v>
      </c>
      <c r="E72" t="s">
        <v>397</v>
      </c>
      <c r="F72">
        <v>0.22439999999999999</v>
      </c>
      <c r="G72">
        <v>13.1</v>
      </c>
      <c r="H72">
        <v>1.2803226403856199E-2</v>
      </c>
    </row>
    <row r="73" spans="3:8">
      <c r="C73" s="187" t="s">
        <v>398</v>
      </c>
      <c r="D73" t="s">
        <v>399</v>
      </c>
      <c r="E73" t="s">
        <v>400</v>
      </c>
      <c r="F73">
        <v>0.22420000000000001</v>
      </c>
      <c r="G73">
        <v>27.2</v>
      </c>
      <c r="H73">
        <v>0.19741869267555001</v>
      </c>
    </row>
    <row r="74" spans="3:8">
      <c r="C74" s="187" t="s">
        <v>401</v>
      </c>
      <c r="D74" t="s">
        <v>402</v>
      </c>
      <c r="E74" t="s">
        <v>403</v>
      </c>
      <c r="F74">
        <v>0.223</v>
      </c>
      <c r="G74">
        <v>7.9</v>
      </c>
      <c r="H74">
        <v>1.7274161864880899</v>
      </c>
    </row>
    <row r="75" spans="3:8">
      <c r="C75" s="187" t="s">
        <v>404</v>
      </c>
      <c r="D75" t="s">
        <v>405</v>
      </c>
      <c r="E75" t="s">
        <v>406</v>
      </c>
      <c r="F75">
        <v>0.222799999999999</v>
      </c>
      <c r="G75">
        <v>9.4</v>
      </c>
      <c r="H75">
        <v>0.128976836265151</v>
      </c>
    </row>
    <row r="76" spans="3:8">
      <c r="C76" s="187" t="s">
        <v>407</v>
      </c>
      <c r="D76" t="s">
        <v>408</v>
      </c>
      <c r="E76" t="s">
        <v>409</v>
      </c>
      <c r="F76">
        <v>0.22239999999999999</v>
      </c>
      <c r="G76">
        <v>6.5</v>
      </c>
      <c r="H76">
        <v>8.7602678385268803E-3</v>
      </c>
    </row>
    <row r="77" spans="3:8">
      <c r="C77" s="187" t="s">
        <v>410</v>
      </c>
      <c r="D77" t="s">
        <v>411</v>
      </c>
      <c r="E77" t="s">
        <v>412</v>
      </c>
      <c r="F77">
        <v>0.22159999999999999</v>
      </c>
      <c r="G77">
        <v>7</v>
      </c>
      <c r="H77">
        <v>0.54635489052762098</v>
      </c>
    </row>
    <row r="78" spans="3:8">
      <c r="C78" s="187" t="s">
        <v>413</v>
      </c>
      <c r="D78" t="s">
        <v>414</v>
      </c>
      <c r="E78" t="s">
        <v>415</v>
      </c>
      <c r="F78">
        <v>0.22159999999999899</v>
      </c>
      <c r="G78">
        <v>4.3</v>
      </c>
      <c r="H78">
        <v>0.31790391020949998</v>
      </c>
    </row>
    <row r="79" spans="3:8">
      <c r="C79" s="187" t="s">
        <v>416</v>
      </c>
      <c r="D79" t="s">
        <v>417</v>
      </c>
      <c r="E79" t="s">
        <v>418</v>
      </c>
      <c r="F79">
        <v>0.22039999999999901</v>
      </c>
      <c r="G79">
        <v>4.5</v>
      </c>
      <c r="H79">
        <v>0.76872435723854204</v>
      </c>
    </row>
    <row r="80" spans="3:8">
      <c r="C80" s="187" t="s">
        <v>419</v>
      </c>
      <c r="D80" t="s">
        <v>420</v>
      </c>
      <c r="E80" t="s">
        <v>421</v>
      </c>
      <c r="F80">
        <v>0.22039999999999901</v>
      </c>
      <c r="G80">
        <v>6.2</v>
      </c>
      <c r="H80">
        <v>2.6464404899563199E-2</v>
      </c>
    </row>
    <row r="81" spans="3:8">
      <c r="C81" s="187" t="s">
        <v>422</v>
      </c>
      <c r="D81" t="s">
        <v>423</v>
      </c>
      <c r="E81" t="s">
        <v>424</v>
      </c>
      <c r="F81">
        <v>0.217199999999999</v>
      </c>
      <c r="G81">
        <v>10.9</v>
      </c>
      <c r="H81">
        <v>4.5760810398175901E-2</v>
      </c>
    </row>
    <row r="82" spans="3:8">
      <c r="C82" s="187" t="s">
        <v>425</v>
      </c>
      <c r="D82" t="s">
        <v>426</v>
      </c>
      <c r="E82" t="s">
        <v>427</v>
      </c>
      <c r="F82">
        <v>0.21679999999999999</v>
      </c>
      <c r="G82">
        <v>9.3000000000000007</v>
      </c>
      <c r="H82">
        <v>2.4871606329255301E-2</v>
      </c>
    </row>
    <row r="83" spans="3:8">
      <c r="C83" s="187" t="s">
        <v>428</v>
      </c>
      <c r="D83" t="s">
        <v>429</v>
      </c>
      <c r="E83" t="s">
        <v>430</v>
      </c>
      <c r="F83">
        <v>0.21440000000000001</v>
      </c>
      <c r="G83">
        <v>6.5</v>
      </c>
      <c r="H83">
        <v>0.20811951853010599</v>
      </c>
    </row>
    <row r="84" spans="3:8">
      <c r="C84" s="187" t="s">
        <v>431</v>
      </c>
      <c r="D84" t="s">
        <v>432</v>
      </c>
      <c r="E84" t="s">
        <v>433</v>
      </c>
      <c r="F84">
        <v>0.21379999999999999</v>
      </c>
      <c r="G84">
        <v>4.9000000000000004</v>
      </c>
      <c r="H84">
        <v>0.452852470110578</v>
      </c>
    </row>
    <row r="85" spans="3:8">
      <c r="C85" s="187" t="s">
        <v>434</v>
      </c>
      <c r="D85" t="s">
        <v>435</v>
      </c>
      <c r="E85" t="s">
        <v>436</v>
      </c>
      <c r="F85">
        <v>0.21299999999999999</v>
      </c>
      <c r="G85">
        <v>0.8</v>
      </c>
      <c r="H85">
        <v>1.39319729437828</v>
      </c>
    </row>
    <row r="86" spans="3:8">
      <c r="C86" s="187" t="s">
        <v>437</v>
      </c>
      <c r="D86" t="s">
        <v>438</v>
      </c>
      <c r="E86" t="s">
        <v>439</v>
      </c>
      <c r="F86">
        <v>0.21160000000000001</v>
      </c>
      <c r="G86">
        <v>10.9</v>
      </c>
      <c r="H86">
        <v>1.8797028210834801E-3</v>
      </c>
    </row>
    <row r="87" spans="3:8">
      <c r="C87" s="187" t="s">
        <v>440</v>
      </c>
      <c r="D87" t="s">
        <v>441</v>
      </c>
      <c r="E87" t="s">
        <v>442</v>
      </c>
      <c r="F87">
        <v>0.21</v>
      </c>
      <c r="G87">
        <v>1</v>
      </c>
      <c r="H87">
        <v>0.19445641061341501</v>
      </c>
    </row>
    <row r="88" spans="3:8">
      <c r="C88" s="187" t="s">
        <v>443</v>
      </c>
      <c r="D88" t="s">
        <v>444</v>
      </c>
      <c r="E88" t="s">
        <v>445</v>
      </c>
      <c r="F88">
        <v>0.20960000000000001</v>
      </c>
      <c r="G88">
        <v>6.6</v>
      </c>
      <c r="H88">
        <v>0.29536836781472797</v>
      </c>
    </row>
    <row r="89" spans="3:8">
      <c r="C89" s="187" t="s">
        <v>446</v>
      </c>
      <c r="D89" t="s">
        <v>447</v>
      </c>
      <c r="E89" t="s">
        <v>448</v>
      </c>
      <c r="F89">
        <v>0.20880000000000001</v>
      </c>
      <c r="G89">
        <v>2.9</v>
      </c>
      <c r="H89">
        <v>0.23016819538295699</v>
      </c>
    </row>
    <row r="90" spans="3:8">
      <c r="C90" s="187" t="s">
        <v>44</v>
      </c>
      <c r="D90" t="s">
        <v>449</v>
      </c>
      <c r="E90" t="s">
        <v>450</v>
      </c>
      <c r="F90">
        <v>0.20699999999999999</v>
      </c>
      <c r="G90">
        <v>5.5</v>
      </c>
      <c r="H90">
        <v>8.3098025353692997E-2</v>
      </c>
    </row>
    <row r="91" spans="3:8">
      <c r="C91" s="187" t="s">
        <v>451</v>
      </c>
      <c r="D91" t="s">
        <v>452</v>
      </c>
      <c r="E91" t="s">
        <v>453</v>
      </c>
      <c r="F91">
        <v>0.20619999999999999</v>
      </c>
      <c r="G91">
        <v>7.4</v>
      </c>
      <c r="H91">
        <v>0.38787576623529801</v>
      </c>
    </row>
    <row r="92" spans="3:8">
      <c r="C92" s="187" t="s">
        <v>34</v>
      </c>
      <c r="D92" t="s">
        <v>454</v>
      </c>
      <c r="E92" t="s">
        <v>455</v>
      </c>
      <c r="F92">
        <v>0.20519999999999999</v>
      </c>
      <c r="G92">
        <v>3.3</v>
      </c>
      <c r="H92">
        <v>0.228703483424813</v>
      </c>
    </row>
    <row r="93" spans="3:8">
      <c r="C93" s="187" t="s">
        <v>456</v>
      </c>
      <c r="D93" t="s">
        <v>457</v>
      </c>
      <c r="E93" t="s">
        <v>458</v>
      </c>
      <c r="F93">
        <v>0.20399999999999999</v>
      </c>
      <c r="G93">
        <v>5.4</v>
      </c>
      <c r="H93">
        <v>8.5883976203299905E-2</v>
      </c>
    </row>
    <row r="94" spans="3:8">
      <c r="C94" s="187" t="s">
        <v>459</v>
      </c>
      <c r="D94" t="s">
        <v>460</v>
      </c>
      <c r="E94" t="s">
        <v>461</v>
      </c>
      <c r="F94">
        <v>0.2036</v>
      </c>
      <c r="G94">
        <v>10</v>
      </c>
      <c r="H94">
        <v>0.14863117559378</v>
      </c>
    </row>
    <row r="95" spans="3:8">
      <c r="C95" s="187" t="s">
        <v>462</v>
      </c>
      <c r="D95" t="s">
        <v>463</v>
      </c>
      <c r="E95" t="s">
        <v>464</v>
      </c>
      <c r="F95">
        <v>0.2026</v>
      </c>
      <c r="G95">
        <v>2.7</v>
      </c>
      <c r="H95">
        <v>0.175969385967017</v>
      </c>
    </row>
    <row r="96" spans="3:8">
      <c r="C96" s="187" t="s">
        <v>465</v>
      </c>
      <c r="D96" t="s">
        <v>466</v>
      </c>
      <c r="E96" t="s">
        <v>467</v>
      </c>
      <c r="F96">
        <v>0.2014</v>
      </c>
      <c r="G96">
        <v>4.5999999999999996</v>
      </c>
      <c r="H96">
        <v>0.27306496856358697</v>
      </c>
    </row>
    <row r="97" spans="3:8">
      <c r="C97" s="187" t="s">
        <v>468</v>
      </c>
      <c r="D97" t="s">
        <v>469</v>
      </c>
      <c r="E97" t="s">
        <v>470</v>
      </c>
      <c r="F97">
        <v>0.20080000000000001</v>
      </c>
      <c r="G97">
        <v>9.9</v>
      </c>
      <c r="H97">
        <v>-0.11874130235231301</v>
      </c>
    </row>
    <row r="98" spans="3:8">
      <c r="C98" s="187" t="s">
        <v>46</v>
      </c>
      <c r="D98" t="s">
        <v>471</v>
      </c>
      <c r="E98" t="s">
        <v>472</v>
      </c>
      <c r="F98">
        <v>0.19819999999999999</v>
      </c>
      <c r="G98">
        <v>5.6</v>
      </c>
      <c r="H98">
        <v>7.6806771305857502E-2</v>
      </c>
    </row>
    <row r="99" spans="3:8">
      <c r="C99" s="187" t="s">
        <v>473</v>
      </c>
      <c r="D99" t="s">
        <v>474</v>
      </c>
      <c r="E99" t="s">
        <v>475</v>
      </c>
      <c r="F99">
        <v>0.197599999999999</v>
      </c>
      <c r="G99">
        <v>4.5</v>
      </c>
      <c r="H99">
        <v>0.408592299734023</v>
      </c>
    </row>
    <row r="100" spans="3:8">
      <c r="C100" s="187" t="s">
        <v>476</v>
      </c>
      <c r="D100" t="s">
        <v>477</v>
      </c>
      <c r="E100" t="s">
        <v>478</v>
      </c>
      <c r="F100">
        <v>0.19639999999999999</v>
      </c>
      <c r="G100">
        <v>9.6</v>
      </c>
      <c r="H100">
        <v>0.104199797993039</v>
      </c>
    </row>
    <row r="101" spans="3:8">
      <c r="C101" s="187" t="s">
        <v>479</v>
      </c>
      <c r="D101" t="s">
        <v>480</v>
      </c>
      <c r="E101" t="s">
        <v>481</v>
      </c>
      <c r="F101">
        <v>0.19600000000000001</v>
      </c>
      <c r="G101">
        <v>4.2</v>
      </c>
      <c r="H101">
        <v>0.62254084462683001</v>
      </c>
    </row>
    <row r="102" spans="3:8">
      <c r="C102" s="187" t="s">
        <v>482</v>
      </c>
      <c r="D102" t="s">
        <v>483</v>
      </c>
      <c r="E102" t="s">
        <v>484</v>
      </c>
      <c r="F102">
        <v>0.1928</v>
      </c>
      <c r="G102">
        <v>5.6</v>
      </c>
      <c r="H102">
        <v>5.50239822676079E-2</v>
      </c>
    </row>
    <row r="103" spans="3:8">
      <c r="C103" s="187" t="s">
        <v>485</v>
      </c>
      <c r="D103" t="s">
        <v>486</v>
      </c>
      <c r="E103" t="s">
        <v>487</v>
      </c>
      <c r="F103">
        <v>0.19139999999999899</v>
      </c>
      <c r="G103">
        <v>5.8</v>
      </c>
      <c r="H103">
        <v>8.54907250639282E-2</v>
      </c>
    </row>
    <row r="104" spans="3:8">
      <c r="C104" s="187" t="s">
        <v>488</v>
      </c>
      <c r="D104" t="s">
        <v>489</v>
      </c>
      <c r="E104" t="s">
        <v>490</v>
      </c>
      <c r="F104">
        <v>0.18959999999999999</v>
      </c>
      <c r="G104">
        <v>4.9000000000000004</v>
      </c>
      <c r="H104">
        <v>0.11189502392865799</v>
      </c>
    </row>
    <row r="105" spans="3:8">
      <c r="C105" s="187" t="s">
        <v>491</v>
      </c>
      <c r="D105" t="s">
        <v>492</v>
      </c>
      <c r="E105" t="s">
        <v>493</v>
      </c>
      <c r="F105">
        <v>0.18619999999999901</v>
      </c>
      <c r="G105">
        <v>6.6</v>
      </c>
      <c r="H105">
        <v>-2.1379798380845401E-3</v>
      </c>
    </row>
    <row r="106" spans="3:8">
      <c r="C106" s="187" t="s">
        <v>494</v>
      </c>
      <c r="D106" t="s">
        <v>495</v>
      </c>
      <c r="E106" t="s">
        <v>496</v>
      </c>
      <c r="F106">
        <v>0.18579999999999999</v>
      </c>
      <c r="G106">
        <v>6.6</v>
      </c>
      <c r="H106">
        <v>0.66388112036662705</v>
      </c>
    </row>
    <row r="107" spans="3:8">
      <c r="C107" s="187" t="s">
        <v>497</v>
      </c>
      <c r="D107" t="s">
        <v>498</v>
      </c>
      <c r="E107" t="s">
        <v>499</v>
      </c>
      <c r="F107">
        <v>0.185</v>
      </c>
      <c r="G107">
        <v>16</v>
      </c>
      <c r="H107">
        <v>7.9605543320515199E-2</v>
      </c>
    </row>
    <row r="108" spans="3:8">
      <c r="C108" s="187" t="s">
        <v>500</v>
      </c>
      <c r="D108" t="s">
        <v>501</v>
      </c>
      <c r="E108" t="s">
        <v>502</v>
      </c>
      <c r="F108">
        <v>0.18459999999999999</v>
      </c>
      <c r="G108">
        <v>13.6</v>
      </c>
      <c r="H108">
        <v>1.8402531585123401E-2</v>
      </c>
    </row>
    <row r="109" spans="3:8">
      <c r="C109" s="187" t="s">
        <v>503</v>
      </c>
      <c r="D109" t="s">
        <v>504</v>
      </c>
      <c r="E109" t="s">
        <v>505</v>
      </c>
      <c r="F109">
        <v>0.18379999999999999</v>
      </c>
      <c r="G109">
        <v>7</v>
      </c>
      <c r="H109">
        <v>9.8910769064151499E-2</v>
      </c>
    </row>
    <row r="110" spans="3:8">
      <c r="C110" s="187" t="s">
        <v>30</v>
      </c>
      <c r="D110" t="s">
        <v>506</v>
      </c>
      <c r="E110" t="s">
        <v>507</v>
      </c>
      <c r="F110">
        <v>0.18259999999999901</v>
      </c>
      <c r="G110">
        <v>9.1</v>
      </c>
      <c r="H110">
        <v>0.168561912599999</v>
      </c>
    </row>
    <row r="111" spans="3:8">
      <c r="C111" s="187" t="s">
        <v>508</v>
      </c>
      <c r="D111" t="s">
        <v>509</v>
      </c>
      <c r="E111" t="s">
        <v>510</v>
      </c>
      <c r="F111">
        <v>0.1822</v>
      </c>
      <c r="G111">
        <v>7.5</v>
      </c>
      <c r="H111">
        <v>1.9298326936193599E-3</v>
      </c>
    </row>
    <row r="112" spans="3:8">
      <c r="C112" s="187" t="s">
        <v>511</v>
      </c>
      <c r="D112" t="s">
        <v>512</v>
      </c>
      <c r="E112" t="s">
        <v>513</v>
      </c>
      <c r="F112">
        <v>0.18079999999999999</v>
      </c>
      <c r="G112">
        <v>13.5</v>
      </c>
      <c r="H112">
        <v>0.38225108716508399</v>
      </c>
    </row>
    <row r="113" spans="3:8">
      <c r="C113" s="187" t="s">
        <v>514</v>
      </c>
      <c r="D113" t="s">
        <v>515</v>
      </c>
      <c r="E113" t="s">
        <v>516</v>
      </c>
      <c r="F113">
        <v>0.18079999999999999</v>
      </c>
      <c r="G113">
        <v>11.6</v>
      </c>
      <c r="H113">
        <v>9.9361781929132698E-2</v>
      </c>
    </row>
    <row r="114" spans="3:8">
      <c r="C114" s="187" t="s">
        <v>517</v>
      </c>
      <c r="D114" t="s">
        <v>518</v>
      </c>
      <c r="E114" t="s">
        <v>519</v>
      </c>
      <c r="F114">
        <v>0.18079999999999999</v>
      </c>
      <c r="G114">
        <v>42.1</v>
      </c>
      <c r="H114">
        <v>0.360588421146326</v>
      </c>
    </row>
    <row r="115" spans="3:8">
      <c r="C115" s="187" t="s">
        <v>520</v>
      </c>
      <c r="D115" t="s">
        <v>521</v>
      </c>
      <c r="E115" t="s">
        <v>522</v>
      </c>
      <c r="F115">
        <v>0.17799999999999999</v>
      </c>
      <c r="G115">
        <v>37.1</v>
      </c>
      <c r="H115">
        <v>0.23409450599347001</v>
      </c>
    </row>
    <row r="116" spans="3:8">
      <c r="C116" s="187" t="s">
        <v>523</v>
      </c>
      <c r="D116" t="s">
        <v>524</v>
      </c>
      <c r="E116" t="s">
        <v>525</v>
      </c>
      <c r="F116">
        <v>0.1762</v>
      </c>
      <c r="G116">
        <v>8.9</v>
      </c>
      <c r="H116">
        <v>0.214819313735367</v>
      </c>
    </row>
    <row r="117" spans="3:8">
      <c r="C117" s="187" t="s">
        <v>526</v>
      </c>
      <c r="D117" t="s">
        <v>527</v>
      </c>
      <c r="E117" t="s">
        <v>528</v>
      </c>
      <c r="F117">
        <v>0.17580000000000001</v>
      </c>
      <c r="G117">
        <v>7</v>
      </c>
      <c r="H117">
        <v>0.13131798555132901</v>
      </c>
    </row>
    <row r="118" spans="3:8">
      <c r="C118" s="187" t="s">
        <v>529</v>
      </c>
      <c r="D118" t="s">
        <v>530</v>
      </c>
      <c r="E118" t="s">
        <v>531</v>
      </c>
      <c r="F118">
        <v>0.17579999999999901</v>
      </c>
      <c r="G118">
        <v>11.2</v>
      </c>
      <c r="H118">
        <v>0.14551819219381701</v>
      </c>
    </row>
    <row r="119" spans="3:8">
      <c r="C119" s="187" t="s">
        <v>532</v>
      </c>
      <c r="D119" t="s">
        <v>533</v>
      </c>
      <c r="E119" t="s">
        <v>534</v>
      </c>
      <c r="F119">
        <v>0.17480000000000001</v>
      </c>
      <c r="G119">
        <v>9.6999999999999993</v>
      </c>
      <c r="H119">
        <v>0.21575176188786399</v>
      </c>
    </row>
    <row r="120" spans="3:8">
      <c r="C120" s="187" t="s">
        <v>535</v>
      </c>
      <c r="D120" t="s">
        <v>536</v>
      </c>
      <c r="E120" t="s">
        <v>537</v>
      </c>
      <c r="F120">
        <v>0.17460000000000001</v>
      </c>
      <c r="G120">
        <v>9.1</v>
      </c>
      <c r="H120">
        <v>1.18548355657911</v>
      </c>
    </row>
    <row r="121" spans="3:8">
      <c r="C121" s="187" t="s">
        <v>538</v>
      </c>
      <c r="D121" t="s">
        <v>539</v>
      </c>
      <c r="E121" t="s">
        <v>540</v>
      </c>
      <c r="F121">
        <v>0.17460000000000001</v>
      </c>
      <c r="G121">
        <v>7.3</v>
      </c>
      <c r="H121">
        <v>2.5783004077379702E-2</v>
      </c>
    </row>
    <row r="122" spans="3:8">
      <c r="C122" s="187" t="s">
        <v>541</v>
      </c>
      <c r="D122" t="s">
        <v>542</v>
      </c>
      <c r="E122" t="s">
        <v>543</v>
      </c>
      <c r="F122">
        <v>0.1734</v>
      </c>
      <c r="G122">
        <v>6</v>
      </c>
      <c r="H122">
        <v>6.9726041462497501E-2</v>
      </c>
    </row>
    <row r="123" spans="3:8">
      <c r="C123" s="187" t="s">
        <v>544</v>
      </c>
      <c r="D123" t="s">
        <v>545</v>
      </c>
      <c r="E123" t="s">
        <v>546</v>
      </c>
      <c r="F123">
        <v>0.1726</v>
      </c>
      <c r="G123">
        <v>4.0999999999999996</v>
      </c>
      <c r="H123">
        <v>9.5988964111456798E-2</v>
      </c>
    </row>
    <row r="124" spans="3:8">
      <c r="C124" s="187" t="s">
        <v>547</v>
      </c>
      <c r="D124" t="s">
        <v>548</v>
      </c>
      <c r="E124" t="s">
        <v>549</v>
      </c>
      <c r="F124">
        <v>0.1726</v>
      </c>
      <c r="G124">
        <v>8.1999999999999993</v>
      </c>
      <c r="H124">
        <v>0.102297151113261</v>
      </c>
    </row>
    <row r="125" spans="3:8">
      <c r="C125" s="187" t="s">
        <v>550</v>
      </c>
      <c r="D125" t="s">
        <v>551</v>
      </c>
      <c r="E125" t="s">
        <v>552</v>
      </c>
      <c r="F125">
        <v>0.1724</v>
      </c>
      <c r="G125">
        <v>2</v>
      </c>
      <c r="H125">
        <v>0.118868386117733</v>
      </c>
    </row>
    <row r="126" spans="3:8">
      <c r="C126" s="187" t="s">
        <v>553</v>
      </c>
      <c r="D126" t="s">
        <v>554</v>
      </c>
      <c r="E126" t="s">
        <v>555</v>
      </c>
      <c r="F126">
        <v>0.17199999999999999</v>
      </c>
      <c r="G126">
        <v>2.9</v>
      </c>
      <c r="H126">
        <v>0.14789384494012001</v>
      </c>
    </row>
    <row r="127" spans="3:8">
      <c r="C127" s="187" t="s">
        <v>556</v>
      </c>
      <c r="D127" t="s">
        <v>557</v>
      </c>
      <c r="E127" t="s">
        <v>558</v>
      </c>
      <c r="F127">
        <v>0.17180000000000001</v>
      </c>
      <c r="G127">
        <v>62.5</v>
      </c>
      <c r="H127">
        <v>0.19435913908517499</v>
      </c>
    </row>
    <row r="128" spans="3:8">
      <c r="C128" s="187" t="s">
        <v>559</v>
      </c>
      <c r="D128" t="s">
        <v>560</v>
      </c>
      <c r="E128" t="s">
        <v>561</v>
      </c>
      <c r="F128">
        <v>0.1716</v>
      </c>
      <c r="G128">
        <v>5.0999999999999996</v>
      </c>
      <c r="H128">
        <v>0.20222655310342399</v>
      </c>
    </row>
    <row r="129" spans="3:8">
      <c r="C129" s="187" t="s">
        <v>41</v>
      </c>
      <c r="D129" t="s">
        <v>562</v>
      </c>
      <c r="E129" t="s">
        <v>563</v>
      </c>
      <c r="F129">
        <v>0.1716</v>
      </c>
      <c r="G129">
        <v>9.3000000000000007</v>
      </c>
      <c r="H129">
        <v>0.123846626045765</v>
      </c>
    </row>
    <row r="130" spans="3:8">
      <c r="C130" s="187" t="s">
        <v>564</v>
      </c>
      <c r="D130" t="s">
        <v>565</v>
      </c>
      <c r="E130" t="s">
        <v>566</v>
      </c>
      <c r="F130">
        <v>0.1714</v>
      </c>
      <c r="G130">
        <v>7.8</v>
      </c>
      <c r="H130">
        <v>2.5263503165050199E-2</v>
      </c>
    </row>
    <row r="131" spans="3:8">
      <c r="C131" s="187" t="s">
        <v>567</v>
      </c>
      <c r="D131" t="s">
        <v>568</v>
      </c>
      <c r="E131" t="s">
        <v>569</v>
      </c>
      <c r="F131">
        <v>0.17080000000000001</v>
      </c>
      <c r="G131">
        <v>14.1</v>
      </c>
      <c r="H131">
        <v>0.12025383719162699</v>
      </c>
    </row>
    <row r="132" spans="3:8">
      <c r="C132" s="187" t="s">
        <v>570</v>
      </c>
      <c r="D132" t="s">
        <v>571</v>
      </c>
      <c r="E132" t="s">
        <v>572</v>
      </c>
      <c r="F132">
        <v>0.17080000000000001</v>
      </c>
      <c r="G132">
        <v>5.5</v>
      </c>
      <c r="H132">
        <v>-4.9902077274622397E-2</v>
      </c>
    </row>
    <row r="133" spans="3:8">
      <c r="C133" s="187" t="s">
        <v>573</v>
      </c>
      <c r="D133" t="s">
        <v>574</v>
      </c>
      <c r="E133" t="s">
        <v>575</v>
      </c>
      <c r="F133">
        <v>0.1696</v>
      </c>
      <c r="G133">
        <v>4.0999999999999996</v>
      </c>
      <c r="H133">
        <v>0.54244248353805902</v>
      </c>
    </row>
    <row r="134" spans="3:8">
      <c r="C134" s="187" t="s">
        <v>576</v>
      </c>
      <c r="D134" t="s">
        <v>577</v>
      </c>
      <c r="E134" t="s">
        <v>578</v>
      </c>
      <c r="F134">
        <v>0.16919999999999999</v>
      </c>
      <c r="G134">
        <v>8.5</v>
      </c>
      <c r="H134">
        <v>2.6925814638771001E-2</v>
      </c>
    </row>
    <row r="135" spans="3:8">
      <c r="C135" s="187" t="s">
        <v>579</v>
      </c>
      <c r="D135" t="s">
        <v>580</v>
      </c>
      <c r="E135" t="s">
        <v>581</v>
      </c>
      <c r="F135">
        <v>0.16919999999999899</v>
      </c>
      <c r="G135">
        <v>9.1</v>
      </c>
      <c r="H135">
        <v>-4.3158189770573001E-2</v>
      </c>
    </row>
    <row r="136" spans="3:8">
      <c r="C136" s="187" t="s">
        <v>582</v>
      </c>
      <c r="D136" t="s">
        <v>583</v>
      </c>
      <c r="E136" t="s">
        <v>584</v>
      </c>
      <c r="F136">
        <v>0.16880000000000001</v>
      </c>
      <c r="G136">
        <v>6.4</v>
      </c>
      <c r="H136">
        <v>0.183087733056983</v>
      </c>
    </row>
    <row r="137" spans="3:8">
      <c r="C137" s="187" t="s">
        <v>585</v>
      </c>
      <c r="D137" t="s">
        <v>586</v>
      </c>
      <c r="E137" t="s">
        <v>587</v>
      </c>
      <c r="F137">
        <v>0.16739999999999999</v>
      </c>
      <c r="G137">
        <v>12.1</v>
      </c>
      <c r="H137">
        <v>0.42161628008086</v>
      </c>
    </row>
    <row r="138" spans="3:8">
      <c r="C138" s="187" t="s">
        <v>588</v>
      </c>
      <c r="D138" t="s">
        <v>589</v>
      </c>
      <c r="E138" t="s">
        <v>590</v>
      </c>
      <c r="F138">
        <v>0.16619999999999999</v>
      </c>
      <c r="G138">
        <v>10.1</v>
      </c>
      <c r="H138">
        <v>-6.0136277899738001E-2</v>
      </c>
    </row>
    <row r="139" spans="3:8">
      <c r="C139" s="187" t="s">
        <v>591</v>
      </c>
      <c r="D139" t="s">
        <v>592</v>
      </c>
      <c r="E139" t="s">
        <v>593</v>
      </c>
      <c r="F139">
        <v>0.1658</v>
      </c>
      <c r="G139">
        <v>3.9</v>
      </c>
      <c r="H139">
        <v>0.23467697530651599</v>
      </c>
    </row>
    <row r="140" spans="3:8">
      <c r="C140" s="187" t="s">
        <v>594</v>
      </c>
      <c r="D140" t="s">
        <v>595</v>
      </c>
      <c r="E140" t="s">
        <v>596</v>
      </c>
      <c r="F140">
        <v>0.16539999999999999</v>
      </c>
      <c r="G140">
        <v>8</v>
      </c>
      <c r="H140">
        <v>7.1068487171140393E-2</v>
      </c>
    </row>
    <row r="141" spans="3:8">
      <c r="C141" s="187" t="s">
        <v>597</v>
      </c>
      <c r="D141" t="s">
        <v>598</v>
      </c>
      <c r="E141" t="s">
        <v>599</v>
      </c>
      <c r="F141">
        <v>0.16500000000000001</v>
      </c>
      <c r="G141">
        <v>4.7</v>
      </c>
      <c r="H141">
        <v>0.12746935633930601</v>
      </c>
    </row>
    <row r="142" spans="3:8">
      <c r="C142" s="187" t="s">
        <v>600</v>
      </c>
      <c r="D142" t="s">
        <v>601</v>
      </c>
      <c r="E142" t="s">
        <v>602</v>
      </c>
      <c r="F142">
        <v>0.16500000000000001</v>
      </c>
      <c r="G142">
        <v>3.4</v>
      </c>
      <c r="H142">
        <v>-0.19868808116058601</v>
      </c>
    </row>
    <row r="143" spans="3:8">
      <c r="C143" s="187" t="s">
        <v>603</v>
      </c>
      <c r="D143" t="s">
        <v>604</v>
      </c>
      <c r="E143" t="s">
        <v>605</v>
      </c>
      <c r="F143">
        <v>0.1648</v>
      </c>
      <c r="G143">
        <v>3.7</v>
      </c>
      <c r="H143">
        <v>5.8370379128919903E-2</v>
      </c>
    </row>
    <row r="144" spans="3:8">
      <c r="C144" s="187" t="s">
        <v>606</v>
      </c>
      <c r="D144" t="s">
        <v>607</v>
      </c>
      <c r="E144" t="s">
        <v>608</v>
      </c>
      <c r="F144">
        <v>0.16399999999999901</v>
      </c>
      <c r="G144">
        <v>11.6</v>
      </c>
      <c r="H144">
        <v>-3.0770940880967702E-2</v>
      </c>
    </row>
    <row r="145" spans="3:8">
      <c r="C145" s="187" t="s">
        <v>609</v>
      </c>
      <c r="D145" t="s">
        <v>610</v>
      </c>
      <c r="E145" t="s">
        <v>611</v>
      </c>
      <c r="F145">
        <v>0.1636</v>
      </c>
      <c r="G145">
        <v>656.9</v>
      </c>
      <c r="H145">
        <v>0.20098158351989601</v>
      </c>
    </row>
    <row r="146" spans="3:8">
      <c r="C146" s="187" t="s">
        <v>612</v>
      </c>
      <c r="D146" t="s">
        <v>613</v>
      </c>
      <c r="E146" t="s">
        <v>614</v>
      </c>
      <c r="F146">
        <v>0.16320000000000001</v>
      </c>
      <c r="G146">
        <v>7.1</v>
      </c>
      <c r="H146">
        <v>5.92409870576356E-2</v>
      </c>
    </row>
    <row r="147" spans="3:8">
      <c r="C147" s="187" t="s">
        <v>615</v>
      </c>
      <c r="D147" t="s">
        <v>616</v>
      </c>
      <c r="E147" t="s">
        <v>617</v>
      </c>
      <c r="F147">
        <v>0.16039999999999999</v>
      </c>
      <c r="G147">
        <v>3.9</v>
      </c>
      <c r="H147">
        <v>0.22044386280657299</v>
      </c>
    </row>
    <row r="148" spans="3:8">
      <c r="C148" s="187" t="s">
        <v>618</v>
      </c>
      <c r="D148" t="s">
        <v>619</v>
      </c>
      <c r="E148" t="s">
        <v>620</v>
      </c>
      <c r="F148">
        <v>0.16039999999999999</v>
      </c>
      <c r="G148">
        <v>2.1</v>
      </c>
      <c r="H148">
        <v>7.0727956859574295E-2</v>
      </c>
    </row>
    <row r="149" spans="3:8">
      <c r="C149" s="187" t="s">
        <v>621</v>
      </c>
      <c r="D149" t="s">
        <v>622</v>
      </c>
      <c r="E149" t="s">
        <v>623</v>
      </c>
      <c r="F149">
        <v>0.16039999999999999</v>
      </c>
      <c r="G149">
        <v>29.6</v>
      </c>
      <c r="H149">
        <v>-1.39834402210615E-2</v>
      </c>
    </row>
    <row r="150" spans="3:8">
      <c r="C150" s="187" t="s">
        <v>624</v>
      </c>
      <c r="D150" t="s">
        <v>625</v>
      </c>
      <c r="E150" t="s">
        <v>626</v>
      </c>
      <c r="F150">
        <v>0.16039999999999999</v>
      </c>
      <c r="G150">
        <v>15.5</v>
      </c>
      <c r="H150">
        <v>9.4308851976743394E-2</v>
      </c>
    </row>
    <row r="151" spans="3:8">
      <c r="C151" s="187" t="s">
        <v>627</v>
      </c>
      <c r="D151" t="s">
        <v>628</v>
      </c>
      <c r="E151" t="s">
        <v>629</v>
      </c>
      <c r="F151">
        <v>0.16020000000000001</v>
      </c>
      <c r="G151">
        <v>18.7</v>
      </c>
      <c r="H151">
        <v>9.9158338733840903E-2</v>
      </c>
    </row>
    <row r="152" spans="3:8">
      <c r="C152" s="187" t="s">
        <v>630</v>
      </c>
      <c r="D152" t="s">
        <v>631</v>
      </c>
      <c r="E152" t="s">
        <v>632</v>
      </c>
      <c r="F152">
        <v>0.16019999999999901</v>
      </c>
      <c r="G152">
        <v>4.0999999999999996</v>
      </c>
      <c r="H152">
        <v>4.2968383639599199E-2</v>
      </c>
    </row>
    <row r="153" spans="3:8">
      <c r="C153" s="187" t="s">
        <v>633</v>
      </c>
      <c r="D153" t="s">
        <v>634</v>
      </c>
      <c r="E153" t="s">
        <v>635</v>
      </c>
      <c r="F153">
        <v>0.16</v>
      </c>
      <c r="G153">
        <v>5.9</v>
      </c>
      <c r="H153">
        <v>0.15406758504924101</v>
      </c>
    </row>
    <row r="154" spans="3:8">
      <c r="C154" s="187" t="s">
        <v>636</v>
      </c>
      <c r="D154" t="s">
        <v>637</v>
      </c>
      <c r="E154" t="s">
        <v>638</v>
      </c>
      <c r="F154">
        <v>0.1598</v>
      </c>
      <c r="G154">
        <v>5.2</v>
      </c>
      <c r="H154">
        <v>0.114639894732866</v>
      </c>
    </row>
    <row r="155" spans="3:8">
      <c r="C155" s="187" t="s">
        <v>639</v>
      </c>
      <c r="D155" t="s">
        <v>640</v>
      </c>
      <c r="E155" t="s">
        <v>641</v>
      </c>
      <c r="F155">
        <v>0.1598</v>
      </c>
      <c r="G155">
        <v>5.4</v>
      </c>
      <c r="H155">
        <v>2.13546398158217E-2</v>
      </c>
    </row>
    <row r="156" spans="3:8">
      <c r="C156" s="187" t="s">
        <v>642</v>
      </c>
      <c r="D156" t="s">
        <v>643</v>
      </c>
      <c r="E156" t="s">
        <v>644</v>
      </c>
      <c r="F156">
        <v>0.15959999999999999</v>
      </c>
      <c r="G156">
        <v>10.4</v>
      </c>
      <c r="H156">
        <v>7.9981475402924093E-2</v>
      </c>
    </row>
    <row r="157" spans="3:8">
      <c r="C157" s="187" t="s">
        <v>645</v>
      </c>
      <c r="D157" t="s">
        <v>646</v>
      </c>
      <c r="E157" t="s">
        <v>647</v>
      </c>
      <c r="F157">
        <v>0.15959999999999899</v>
      </c>
      <c r="G157">
        <v>8.5</v>
      </c>
      <c r="H157">
        <v>5.98233957838376E-2</v>
      </c>
    </row>
    <row r="158" spans="3:8">
      <c r="C158" s="187" t="s">
        <v>648</v>
      </c>
      <c r="D158" t="s">
        <v>649</v>
      </c>
      <c r="E158" t="s">
        <v>650</v>
      </c>
      <c r="F158">
        <v>0.15840000000000001</v>
      </c>
      <c r="G158">
        <v>86.2</v>
      </c>
      <c r="H158">
        <v>0.193853701364925</v>
      </c>
    </row>
    <row r="159" spans="3:8">
      <c r="C159" s="187" t="s">
        <v>651</v>
      </c>
      <c r="D159" t="s">
        <v>652</v>
      </c>
      <c r="E159" t="s">
        <v>653</v>
      </c>
      <c r="F159">
        <v>0.15840000000000001</v>
      </c>
      <c r="G159">
        <v>4.9000000000000004</v>
      </c>
      <c r="H159">
        <v>0.18093918037746101</v>
      </c>
    </row>
    <row r="160" spans="3:8">
      <c r="C160" s="187" t="s">
        <v>654</v>
      </c>
      <c r="D160" t="s">
        <v>655</v>
      </c>
      <c r="E160" t="s">
        <v>656</v>
      </c>
      <c r="F160">
        <v>0.15759999999999999</v>
      </c>
      <c r="G160">
        <v>6.7</v>
      </c>
      <c r="H160">
        <v>-2.0816888858887599E-2</v>
      </c>
    </row>
    <row r="161" spans="3:8">
      <c r="C161" s="187" t="s">
        <v>657</v>
      </c>
      <c r="D161" t="s">
        <v>658</v>
      </c>
      <c r="E161" t="s">
        <v>659</v>
      </c>
      <c r="F161">
        <v>0.157</v>
      </c>
      <c r="G161">
        <v>8.1</v>
      </c>
      <c r="H161">
        <v>5.7288449640555399E-2</v>
      </c>
    </row>
    <row r="162" spans="3:8">
      <c r="C162" s="187" t="s">
        <v>660</v>
      </c>
      <c r="D162" t="s">
        <v>661</v>
      </c>
      <c r="E162" t="s">
        <v>662</v>
      </c>
      <c r="F162">
        <v>0.1552</v>
      </c>
      <c r="G162">
        <v>10.3</v>
      </c>
      <c r="H162">
        <v>0.165225502157066</v>
      </c>
    </row>
    <row r="163" spans="3:8">
      <c r="C163" s="187" t="s">
        <v>663</v>
      </c>
      <c r="D163" t="s">
        <v>664</v>
      </c>
      <c r="E163" t="s">
        <v>665</v>
      </c>
      <c r="F163">
        <v>0.15459999999999999</v>
      </c>
      <c r="G163">
        <v>11.3</v>
      </c>
      <c r="H163">
        <v>0.19714724151924001</v>
      </c>
    </row>
    <row r="164" spans="3:8">
      <c r="C164" s="187" t="s">
        <v>666</v>
      </c>
      <c r="D164" t="s">
        <v>667</v>
      </c>
      <c r="E164" t="s">
        <v>668</v>
      </c>
      <c r="F164">
        <v>0.15440000000000001</v>
      </c>
      <c r="G164">
        <v>-3.5</v>
      </c>
      <c r="H164">
        <v>0.22509753889263201</v>
      </c>
    </row>
    <row r="165" spans="3:8">
      <c r="C165" s="187" t="s">
        <v>669</v>
      </c>
      <c r="D165" t="s">
        <v>670</v>
      </c>
      <c r="E165" t="s">
        <v>671</v>
      </c>
      <c r="F165">
        <v>0.15359999999999999</v>
      </c>
      <c r="G165">
        <v>21.3</v>
      </c>
      <c r="H165">
        <v>0.30025706166925697</v>
      </c>
    </row>
    <row r="166" spans="3:8">
      <c r="C166" s="187" t="s">
        <v>672</v>
      </c>
      <c r="D166" t="s">
        <v>673</v>
      </c>
      <c r="E166" t="s">
        <v>674</v>
      </c>
      <c r="F166">
        <v>0.1522</v>
      </c>
      <c r="G166">
        <v>8.3000000000000007</v>
      </c>
      <c r="H166">
        <v>0.14327056148719999</v>
      </c>
    </row>
    <row r="167" spans="3:8">
      <c r="C167" s="187" t="s">
        <v>675</v>
      </c>
      <c r="D167" t="s">
        <v>676</v>
      </c>
      <c r="E167" t="s">
        <v>677</v>
      </c>
      <c r="F167">
        <v>0.15139999999999901</v>
      </c>
      <c r="G167">
        <v>5.4</v>
      </c>
      <c r="H167">
        <v>0.322675707823599</v>
      </c>
    </row>
    <row r="168" spans="3:8">
      <c r="C168" s="187" t="s">
        <v>678</v>
      </c>
      <c r="D168" t="s">
        <v>679</v>
      </c>
      <c r="E168" t="s">
        <v>680</v>
      </c>
      <c r="F168">
        <v>0.1502</v>
      </c>
      <c r="G168">
        <v>12.2</v>
      </c>
      <c r="H168">
        <v>5.7993687186746301E-2</v>
      </c>
    </row>
    <row r="169" spans="3:8">
      <c r="C169" s="187" t="s">
        <v>681</v>
      </c>
      <c r="D169" t="s">
        <v>682</v>
      </c>
      <c r="E169" t="s">
        <v>683</v>
      </c>
      <c r="F169">
        <v>0.14940000000000001</v>
      </c>
      <c r="G169">
        <v>7.1</v>
      </c>
      <c r="H169">
        <v>3.5772350283201901E-2</v>
      </c>
    </row>
    <row r="170" spans="3:8">
      <c r="C170" s="187" t="s">
        <v>684</v>
      </c>
      <c r="D170" t="s">
        <v>685</v>
      </c>
      <c r="E170" t="s">
        <v>686</v>
      </c>
      <c r="F170">
        <v>0.1484</v>
      </c>
      <c r="G170">
        <v>11.7</v>
      </c>
      <c r="H170">
        <v>2.8267756192421199E-2</v>
      </c>
    </row>
    <row r="171" spans="3:8">
      <c r="C171" s="187" t="s">
        <v>687</v>
      </c>
      <c r="D171" t="s">
        <v>688</v>
      </c>
      <c r="E171" t="s">
        <v>689</v>
      </c>
      <c r="F171">
        <v>0.14799999999999999</v>
      </c>
      <c r="G171">
        <v>1.7</v>
      </c>
      <c r="H171">
        <v>0.174335654215592</v>
      </c>
    </row>
    <row r="172" spans="3:8">
      <c r="C172" s="187" t="s">
        <v>690</v>
      </c>
      <c r="D172" t="s">
        <v>691</v>
      </c>
      <c r="E172" t="s">
        <v>692</v>
      </c>
      <c r="F172">
        <v>0.14799999999999999</v>
      </c>
      <c r="G172">
        <v>7.3</v>
      </c>
      <c r="H172">
        <v>-5.89203311001417E-2</v>
      </c>
    </row>
    <row r="173" spans="3:8">
      <c r="C173" s="187" t="s">
        <v>693</v>
      </c>
      <c r="D173" t="s">
        <v>694</v>
      </c>
      <c r="E173" t="s">
        <v>695</v>
      </c>
      <c r="F173">
        <v>0.14760000000000001</v>
      </c>
      <c r="G173">
        <v>4.9000000000000004</v>
      </c>
      <c r="H173">
        <v>0.16815311863326601</v>
      </c>
    </row>
    <row r="174" spans="3:8">
      <c r="C174" s="187" t="s">
        <v>696</v>
      </c>
      <c r="D174" t="s">
        <v>697</v>
      </c>
      <c r="E174" t="s">
        <v>698</v>
      </c>
      <c r="F174">
        <v>0.1474</v>
      </c>
      <c r="G174">
        <v>-6.5</v>
      </c>
      <c r="H174">
        <v>6.6021802690828094E-2</v>
      </c>
    </row>
    <row r="175" spans="3:8">
      <c r="C175" s="187" t="s">
        <v>699</v>
      </c>
      <c r="D175" t="s">
        <v>700</v>
      </c>
      <c r="E175" t="s">
        <v>701</v>
      </c>
      <c r="F175">
        <v>0.1472</v>
      </c>
      <c r="G175">
        <v>6.1</v>
      </c>
      <c r="H175">
        <v>8.8277761344205202E-2</v>
      </c>
    </row>
    <row r="176" spans="3:8">
      <c r="C176" s="187" t="s">
        <v>702</v>
      </c>
      <c r="D176" t="s">
        <v>703</v>
      </c>
      <c r="E176" t="s">
        <v>704</v>
      </c>
      <c r="F176">
        <v>0.1472</v>
      </c>
      <c r="G176">
        <v>8.3000000000000007</v>
      </c>
      <c r="H176">
        <v>4.84156895915459E-2</v>
      </c>
    </row>
    <row r="177" spans="3:8">
      <c r="C177" s="187" t="s">
        <v>705</v>
      </c>
      <c r="D177" t="s">
        <v>706</v>
      </c>
      <c r="E177" t="s">
        <v>707</v>
      </c>
      <c r="F177">
        <v>0.14699999999999999</v>
      </c>
      <c r="G177">
        <v>3.9</v>
      </c>
      <c r="H177">
        <v>0.32300215320824899</v>
      </c>
    </row>
    <row r="178" spans="3:8">
      <c r="C178" s="187" t="s">
        <v>708</v>
      </c>
      <c r="D178" t="s">
        <v>709</v>
      </c>
      <c r="E178" t="s">
        <v>710</v>
      </c>
      <c r="F178">
        <v>0.14679999999999899</v>
      </c>
      <c r="G178">
        <v>6.8</v>
      </c>
      <c r="H178">
        <v>9.5848845649664893E-2</v>
      </c>
    </row>
    <row r="179" spans="3:8">
      <c r="C179" s="187" t="s">
        <v>711</v>
      </c>
      <c r="D179" t="s">
        <v>712</v>
      </c>
      <c r="E179" t="s">
        <v>713</v>
      </c>
      <c r="F179">
        <v>0.14660000000000001</v>
      </c>
      <c r="G179">
        <v>11</v>
      </c>
      <c r="H179">
        <v>-6.7784616769875197E-2</v>
      </c>
    </row>
    <row r="180" spans="3:8">
      <c r="C180" s="187" t="s">
        <v>714</v>
      </c>
      <c r="D180" t="s">
        <v>715</v>
      </c>
      <c r="E180" t="s">
        <v>716</v>
      </c>
      <c r="F180">
        <v>0.14580000000000001</v>
      </c>
      <c r="G180">
        <v>9.4</v>
      </c>
      <c r="H180">
        <v>2.3136646406492802E-2</v>
      </c>
    </row>
    <row r="181" spans="3:8">
      <c r="C181" s="187" t="s">
        <v>717</v>
      </c>
      <c r="D181" t="s">
        <v>718</v>
      </c>
      <c r="E181" t="s">
        <v>719</v>
      </c>
      <c r="F181">
        <v>0.14460000000000001</v>
      </c>
      <c r="G181">
        <v>6.4</v>
      </c>
      <c r="H181">
        <v>-1.07958110963034E-2</v>
      </c>
    </row>
    <row r="182" spans="3:8">
      <c r="C182" s="187" t="s">
        <v>720</v>
      </c>
      <c r="D182" t="s">
        <v>721</v>
      </c>
      <c r="E182" t="s">
        <v>722</v>
      </c>
      <c r="F182">
        <v>0.14360000000000001</v>
      </c>
      <c r="G182">
        <v>6</v>
      </c>
      <c r="H182">
        <v>1.9134279758026801E-3</v>
      </c>
    </row>
    <row r="183" spans="3:8">
      <c r="C183" s="187" t="s">
        <v>723</v>
      </c>
      <c r="D183" t="s">
        <v>724</v>
      </c>
      <c r="E183" t="s">
        <v>725</v>
      </c>
      <c r="F183">
        <v>0.14360000000000001</v>
      </c>
      <c r="G183">
        <v>8.1999999999999993</v>
      </c>
      <c r="H183">
        <v>-2.0519694833139202E-2</v>
      </c>
    </row>
    <row r="184" spans="3:8">
      <c r="C184" s="187" t="s">
        <v>726</v>
      </c>
      <c r="D184" t="s">
        <v>727</v>
      </c>
      <c r="E184" t="s">
        <v>728</v>
      </c>
      <c r="F184">
        <v>0.14280000000000001</v>
      </c>
      <c r="G184">
        <v>5.4</v>
      </c>
      <c r="H184">
        <v>4.4113174314596798E-2</v>
      </c>
    </row>
    <row r="185" spans="3:8">
      <c r="C185" s="187" t="s">
        <v>729</v>
      </c>
      <c r="D185" t="s">
        <v>730</v>
      </c>
      <c r="E185" t="s">
        <v>731</v>
      </c>
      <c r="F185">
        <v>0.1416</v>
      </c>
      <c r="G185">
        <v>7.8</v>
      </c>
      <c r="H185">
        <v>0.13874408156352999</v>
      </c>
    </row>
    <row r="186" spans="3:8">
      <c r="C186" s="187" t="s">
        <v>732</v>
      </c>
      <c r="D186" t="s">
        <v>733</v>
      </c>
      <c r="E186" t="s">
        <v>734</v>
      </c>
      <c r="F186">
        <v>0.1416</v>
      </c>
      <c r="G186">
        <v>10.8</v>
      </c>
      <c r="H186">
        <v>0.132500787691577</v>
      </c>
    </row>
    <row r="187" spans="3:8">
      <c r="C187" s="187" t="s">
        <v>735</v>
      </c>
      <c r="D187" t="s">
        <v>736</v>
      </c>
      <c r="E187" t="s">
        <v>737</v>
      </c>
      <c r="F187">
        <v>0.14099999999999999</v>
      </c>
      <c r="G187">
        <v>8.6</v>
      </c>
      <c r="H187">
        <v>0.222334211814115</v>
      </c>
    </row>
    <row r="188" spans="3:8">
      <c r="C188" s="187" t="s">
        <v>738</v>
      </c>
      <c r="D188" t="s">
        <v>739</v>
      </c>
      <c r="E188" t="s">
        <v>740</v>
      </c>
      <c r="F188">
        <v>0.1406</v>
      </c>
      <c r="G188">
        <v>13.8</v>
      </c>
      <c r="H188">
        <v>0.198640375370711</v>
      </c>
    </row>
    <row r="189" spans="3:8">
      <c r="C189" s="187" t="s">
        <v>741</v>
      </c>
      <c r="D189" t="s">
        <v>742</v>
      </c>
      <c r="E189" t="s">
        <v>743</v>
      </c>
      <c r="F189">
        <v>0.1404</v>
      </c>
      <c r="G189">
        <v>14.3</v>
      </c>
      <c r="H189">
        <v>8.1144754327139898E-2</v>
      </c>
    </row>
    <row r="190" spans="3:8">
      <c r="C190" s="187" t="s">
        <v>744</v>
      </c>
      <c r="D190" t="s">
        <v>745</v>
      </c>
      <c r="E190" t="s">
        <v>746</v>
      </c>
      <c r="F190">
        <v>0.13919999999999999</v>
      </c>
      <c r="G190">
        <v>15</v>
      </c>
      <c r="H190">
        <v>0.147729689160771</v>
      </c>
    </row>
    <row r="191" spans="3:8">
      <c r="C191" s="187" t="s">
        <v>747</v>
      </c>
      <c r="D191" t="s">
        <v>748</v>
      </c>
      <c r="E191" t="s">
        <v>749</v>
      </c>
      <c r="F191">
        <v>0.1376</v>
      </c>
      <c r="G191">
        <v>9.3000000000000007</v>
      </c>
      <c r="H191">
        <v>5.7273102733112903E-2</v>
      </c>
    </row>
    <row r="192" spans="3:8">
      <c r="C192" s="187" t="s">
        <v>750</v>
      </c>
      <c r="D192" t="s">
        <v>751</v>
      </c>
      <c r="E192" t="s">
        <v>752</v>
      </c>
      <c r="F192">
        <v>0.1366</v>
      </c>
      <c r="G192">
        <v>11.8</v>
      </c>
      <c r="H192">
        <v>4.9437661472164503E-2</v>
      </c>
    </row>
    <row r="193" spans="3:8">
      <c r="C193" s="187" t="s">
        <v>753</v>
      </c>
      <c r="D193" t="s">
        <v>754</v>
      </c>
      <c r="E193" t="s">
        <v>755</v>
      </c>
      <c r="F193">
        <v>0.13599999999999901</v>
      </c>
      <c r="G193">
        <v>12.9</v>
      </c>
      <c r="H193">
        <v>-5.89255306724185E-2</v>
      </c>
    </row>
    <row r="194" spans="3:8">
      <c r="C194" s="187" t="s">
        <v>756</v>
      </c>
      <c r="D194" t="s">
        <v>757</v>
      </c>
      <c r="E194" t="s">
        <v>758</v>
      </c>
      <c r="F194">
        <v>0.134799999999999</v>
      </c>
      <c r="G194">
        <v>4.3</v>
      </c>
      <c r="H194">
        <v>-8.3814736537473691E-3</v>
      </c>
    </row>
    <row r="195" spans="3:8">
      <c r="C195" s="187" t="s">
        <v>759</v>
      </c>
      <c r="D195" t="s">
        <v>760</v>
      </c>
      <c r="E195" t="s">
        <v>761</v>
      </c>
      <c r="F195">
        <v>0.134799999999999</v>
      </c>
      <c r="G195">
        <v>12.8</v>
      </c>
      <c r="H195">
        <v>-3.6312825308688602E-2</v>
      </c>
    </row>
    <row r="196" spans="3:8">
      <c r="C196" s="187" t="s">
        <v>762</v>
      </c>
      <c r="D196" t="s">
        <v>763</v>
      </c>
      <c r="E196" t="s">
        <v>764</v>
      </c>
      <c r="F196">
        <v>0.132799999999999</v>
      </c>
      <c r="G196">
        <v>6.6</v>
      </c>
      <c r="H196">
        <v>6.0107432259519202E-3</v>
      </c>
    </row>
    <row r="197" spans="3:8">
      <c r="C197" s="187" t="s">
        <v>765</v>
      </c>
      <c r="D197" t="s">
        <v>766</v>
      </c>
      <c r="E197" t="s">
        <v>767</v>
      </c>
      <c r="F197">
        <v>0.1326</v>
      </c>
      <c r="G197">
        <v>9.6</v>
      </c>
      <c r="H197">
        <v>5.4294038191985E-2</v>
      </c>
    </row>
    <row r="198" spans="3:8">
      <c r="C198" s="187" t="s">
        <v>768</v>
      </c>
      <c r="D198" t="s">
        <v>769</v>
      </c>
      <c r="E198" t="s">
        <v>770</v>
      </c>
      <c r="F198">
        <v>0.13239999999999999</v>
      </c>
      <c r="G198">
        <v>7.5</v>
      </c>
      <c r="H198">
        <v>3.8940451827152098E-2</v>
      </c>
    </row>
    <row r="199" spans="3:8">
      <c r="C199" s="187" t="s">
        <v>771</v>
      </c>
      <c r="D199" t="s">
        <v>772</v>
      </c>
      <c r="E199" t="s">
        <v>773</v>
      </c>
      <c r="F199">
        <v>0.13199999999999901</v>
      </c>
      <c r="G199">
        <v>5.4</v>
      </c>
      <c r="H199">
        <v>0.71907071587123395</v>
      </c>
    </row>
    <row r="200" spans="3:8">
      <c r="C200" s="187" t="s">
        <v>774</v>
      </c>
      <c r="D200" t="s">
        <v>775</v>
      </c>
      <c r="E200" t="s">
        <v>776</v>
      </c>
      <c r="F200">
        <v>0.13100000000000001</v>
      </c>
      <c r="G200">
        <v>5.9</v>
      </c>
      <c r="H200">
        <v>-2.1011491946771099E-2</v>
      </c>
    </row>
    <row r="201" spans="3:8">
      <c r="C201" s="187" t="s">
        <v>777</v>
      </c>
      <c r="D201" t="s">
        <v>778</v>
      </c>
      <c r="E201" t="s">
        <v>779</v>
      </c>
      <c r="F201">
        <v>0.1308</v>
      </c>
      <c r="G201">
        <v>6</v>
      </c>
      <c r="H201">
        <v>0.36910915477796502</v>
      </c>
    </row>
    <row r="202" spans="3:8">
      <c r="C202" s="187" t="s">
        <v>780</v>
      </c>
      <c r="D202" t="s">
        <v>781</v>
      </c>
      <c r="E202" t="s">
        <v>782</v>
      </c>
      <c r="F202">
        <v>0.13059999999999999</v>
      </c>
      <c r="G202">
        <v>14.6</v>
      </c>
      <c r="H202">
        <v>0.16749362522452299</v>
      </c>
    </row>
    <row r="203" spans="3:8">
      <c r="C203" s="187" t="s">
        <v>783</v>
      </c>
      <c r="D203" t="s">
        <v>784</v>
      </c>
      <c r="E203" t="s">
        <v>785</v>
      </c>
      <c r="F203">
        <v>0.12959999999999999</v>
      </c>
      <c r="G203">
        <v>4.5</v>
      </c>
      <c r="H203">
        <v>0.24662185083877999</v>
      </c>
    </row>
    <row r="204" spans="3:8">
      <c r="C204" s="187" t="s">
        <v>786</v>
      </c>
      <c r="D204" t="s">
        <v>787</v>
      </c>
      <c r="E204" t="s">
        <v>788</v>
      </c>
      <c r="F204">
        <v>0.1288</v>
      </c>
      <c r="G204">
        <v>9.3000000000000007</v>
      </c>
      <c r="H204">
        <v>3.9653299105364401E-2</v>
      </c>
    </row>
    <row r="205" spans="3:8">
      <c r="C205" s="187" t="s">
        <v>789</v>
      </c>
      <c r="D205" t="s">
        <v>790</v>
      </c>
      <c r="E205" t="s">
        <v>791</v>
      </c>
      <c r="F205">
        <v>0.12859999999999999</v>
      </c>
      <c r="G205">
        <v>23.4</v>
      </c>
      <c r="H205">
        <v>0.13401808044271801</v>
      </c>
    </row>
    <row r="206" spans="3:8">
      <c r="C206" s="187" t="s">
        <v>792</v>
      </c>
      <c r="D206" t="s">
        <v>793</v>
      </c>
      <c r="E206" t="s">
        <v>794</v>
      </c>
      <c r="F206">
        <v>0.128</v>
      </c>
      <c r="G206">
        <v>7</v>
      </c>
      <c r="H206">
        <v>1.5892525598313799E-2</v>
      </c>
    </row>
    <row r="207" spans="3:8">
      <c r="C207" s="187" t="s">
        <v>795</v>
      </c>
      <c r="D207" t="s">
        <v>796</v>
      </c>
      <c r="E207" t="s">
        <v>797</v>
      </c>
      <c r="F207">
        <v>0.12759999999999999</v>
      </c>
      <c r="G207">
        <v>17.2</v>
      </c>
      <c r="H207">
        <v>0.38225259748384899</v>
      </c>
    </row>
    <row r="208" spans="3:8">
      <c r="C208" s="187" t="s">
        <v>798</v>
      </c>
      <c r="D208" t="s">
        <v>799</v>
      </c>
      <c r="E208" t="s">
        <v>800</v>
      </c>
      <c r="F208">
        <v>0.12740000000000001</v>
      </c>
      <c r="G208">
        <v>254.5</v>
      </c>
      <c r="H208">
        <v>0.22550093343499</v>
      </c>
    </row>
    <row r="209" spans="3:8">
      <c r="C209" s="187" t="s">
        <v>801</v>
      </c>
      <c r="D209" t="s">
        <v>802</v>
      </c>
      <c r="E209" t="s">
        <v>803</v>
      </c>
      <c r="F209">
        <v>0.12740000000000001</v>
      </c>
      <c r="G209">
        <v>25.4</v>
      </c>
      <c r="H209">
        <v>0.138712313463311</v>
      </c>
    </row>
    <row r="210" spans="3:8">
      <c r="C210" s="187" t="s">
        <v>804</v>
      </c>
      <c r="D210" t="s">
        <v>805</v>
      </c>
      <c r="E210" t="s">
        <v>806</v>
      </c>
      <c r="F210">
        <v>0.12640000000000001</v>
      </c>
      <c r="G210">
        <v>6.3</v>
      </c>
      <c r="H210">
        <v>6.33504259148851E-2</v>
      </c>
    </row>
    <row r="211" spans="3:8">
      <c r="C211" s="187" t="s">
        <v>807</v>
      </c>
      <c r="D211" t="s">
        <v>808</v>
      </c>
      <c r="E211" t="s">
        <v>809</v>
      </c>
      <c r="F211">
        <v>0.12640000000000001</v>
      </c>
      <c r="G211">
        <v>6</v>
      </c>
      <c r="H211">
        <v>-8.4528088301261493E-3</v>
      </c>
    </row>
    <row r="212" spans="3:8">
      <c r="C212" s="187" t="s">
        <v>810</v>
      </c>
      <c r="D212" t="s">
        <v>811</v>
      </c>
      <c r="E212" t="s">
        <v>812</v>
      </c>
      <c r="F212">
        <v>0.12559999999999999</v>
      </c>
      <c r="G212">
        <v>10.3</v>
      </c>
      <c r="H212">
        <v>-1.4542021711098399E-2</v>
      </c>
    </row>
    <row r="213" spans="3:8">
      <c r="C213" s="187" t="s">
        <v>813</v>
      </c>
      <c r="D213" t="s">
        <v>814</v>
      </c>
      <c r="E213" t="s">
        <v>815</v>
      </c>
      <c r="F213">
        <v>0.12520000000000001</v>
      </c>
      <c r="G213">
        <v>7</v>
      </c>
      <c r="H213">
        <v>-0.39623876607698</v>
      </c>
    </row>
    <row r="214" spans="3:8">
      <c r="C214" s="187" t="s">
        <v>816</v>
      </c>
      <c r="D214" t="s">
        <v>817</v>
      </c>
      <c r="E214" t="s">
        <v>818</v>
      </c>
      <c r="F214">
        <v>0.12520000000000001</v>
      </c>
      <c r="G214">
        <v>4.8</v>
      </c>
      <c r="H214">
        <v>-0.40908623095035102</v>
      </c>
    </row>
    <row r="215" spans="3:8">
      <c r="C215" s="187" t="s">
        <v>819</v>
      </c>
      <c r="D215" t="s">
        <v>820</v>
      </c>
      <c r="E215" t="s">
        <v>821</v>
      </c>
      <c r="F215">
        <v>0.125</v>
      </c>
      <c r="G215">
        <v>6.5</v>
      </c>
      <c r="H215">
        <v>0.43743960958155798</v>
      </c>
    </row>
    <row r="216" spans="3:8">
      <c r="C216" s="187" t="s">
        <v>822</v>
      </c>
      <c r="D216" t="s">
        <v>823</v>
      </c>
      <c r="E216" t="s">
        <v>824</v>
      </c>
      <c r="F216">
        <v>0.1222</v>
      </c>
      <c r="G216">
        <v>25.2</v>
      </c>
      <c r="H216">
        <v>9.0355901540243796E-2</v>
      </c>
    </row>
    <row r="217" spans="3:8">
      <c r="C217" s="187" t="s">
        <v>825</v>
      </c>
      <c r="D217" t="s">
        <v>826</v>
      </c>
      <c r="E217" t="s">
        <v>827</v>
      </c>
      <c r="F217">
        <v>0.1222</v>
      </c>
      <c r="G217">
        <v>3312.2</v>
      </c>
      <c r="H217">
        <v>-2.9475123011144199E-2</v>
      </c>
    </row>
    <row r="218" spans="3:8">
      <c r="C218" s="187" t="s">
        <v>828</v>
      </c>
      <c r="D218" t="s">
        <v>829</v>
      </c>
      <c r="E218" t="s">
        <v>830</v>
      </c>
      <c r="F218">
        <v>0.12179999999999901</v>
      </c>
      <c r="G218">
        <v>5</v>
      </c>
      <c r="H218">
        <v>0.27691656086716698</v>
      </c>
    </row>
    <row r="219" spans="3:8">
      <c r="C219" s="187" t="s">
        <v>831</v>
      </c>
      <c r="D219" t="s">
        <v>832</v>
      </c>
      <c r="E219" t="s">
        <v>833</v>
      </c>
      <c r="F219">
        <v>0.12139999999999999</v>
      </c>
      <c r="G219">
        <v>-25.9</v>
      </c>
      <c r="H219">
        <v>0.18021922040097199</v>
      </c>
    </row>
    <row r="220" spans="3:8">
      <c r="C220" s="187" t="s">
        <v>834</v>
      </c>
      <c r="D220" t="s">
        <v>835</v>
      </c>
      <c r="E220" t="s">
        <v>836</v>
      </c>
      <c r="F220">
        <v>0.121</v>
      </c>
      <c r="G220">
        <v>5.0999999999999996</v>
      </c>
      <c r="H220">
        <v>0.14270210020770399</v>
      </c>
    </row>
    <row r="221" spans="3:8">
      <c r="C221" s="187" t="s">
        <v>837</v>
      </c>
      <c r="D221" t="s">
        <v>838</v>
      </c>
      <c r="E221" t="s">
        <v>839</v>
      </c>
      <c r="F221">
        <v>0.12039999999999999</v>
      </c>
      <c r="G221">
        <v>-1.2</v>
      </c>
      <c r="H221">
        <v>0.21280624663523301</v>
      </c>
    </row>
    <row r="222" spans="3:8">
      <c r="C222" s="187" t="s">
        <v>840</v>
      </c>
      <c r="D222" t="s">
        <v>841</v>
      </c>
      <c r="E222" t="s">
        <v>842</v>
      </c>
      <c r="F222">
        <v>0.1202</v>
      </c>
      <c r="G222">
        <v>9</v>
      </c>
      <c r="H222">
        <v>5.6734045570398399E-2</v>
      </c>
    </row>
    <row r="223" spans="3:8">
      <c r="C223" s="187" t="s">
        <v>843</v>
      </c>
      <c r="D223" t="s">
        <v>844</v>
      </c>
      <c r="E223" t="s">
        <v>845</v>
      </c>
      <c r="F223">
        <v>0.12</v>
      </c>
      <c r="G223">
        <v>5</v>
      </c>
      <c r="H223">
        <v>0.16469232247277199</v>
      </c>
    </row>
    <row r="224" spans="3:8">
      <c r="C224" s="187" t="s">
        <v>846</v>
      </c>
      <c r="D224" t="s">
        <v>847</v>
      </c>
      <c r="E224" t="s">
        <v>848</v>
      </c>
      <c r="F224">
        <v>0.12</v>
      </c>
      <c r="G224">
        <v>214.4</v>
      </c>
      <c r="H224">
        <v>0.43327141330809799</v>
      </c>
    </row>
    <row r="225" spans="3:8">
      <c r="C225" s="187" t="s">
        <v>849</v>
      </c>
      <c r="D225" t="s">
        <v>850</v>
      </c>
      <c r="E225" t="s">
        <v>851</v>
      </c>
      <c r="F225">
        <v>0.12</v>
      </c>
      <c r="G225">
        <v>5.5</v>
      </c>
      <c r="H225">
        <v>0.148300240480436</v>
      </c>
    </row>
    <row r="226" spans="3:8">
      <c r="C226" s="187" t="s">
        <v>852</v>
      </c>
      <c r="D226" t="s">
        <v>853</v>
      </c>
      <c r="E226" t="s">
        <v>854</v>
      </c>
      <c r="F226">
        <v>0.1196</v>
      </c>
      <c r="G226">
        <v>10.7</v>
      </c>
      <c r="H226">
        <v>6.6199478196116199E-2</v>
      </c>
    </row>
    <row r="227" spans="3:8">
      <c r="C227" s="187" t="s">
        <v>855</v>
      </c>
      <c r="D227" t="s">
        <v>856</v>
      </c>
      <c r="E227" t="s">
        <v>857</v>
      </c>
      <c r="F227">
        <v>0.118799999999999</v>
      </c>
      <c r="G227">
        <v>3.2</v>
      </c>
      <c r="H227">
        <v>4.4002750622604898E-2</v>
      </c>
    </row>
    <row r="228" spans="3:8">
      <c r="C228" s="187" t="s">
        <v>858</v>
      </c>
      <c r="D228" t="s">
        <v>859</v>
      </c>
      <c r="E228" t="s">
        <v>860</v>
      </c>
      <c r="F228">
        <v>0.1186</v>
      </c>
      <c r="G228">
        <v>62.3</v>
      </c>
      <c r="H228">
        <v>-0.38685965372665898</v>
      </c>
    </row>
    <row r="229" spans="3:8">
      <c r="C229" s="187" t="s">
        <v>861</v>
      </c>
      <c r="D229" t="s">
        <v>862</v>
      </c>
      <c r="E229" t="s">
        <v>863</v>
      </c>
      <c r="F229">
        <v>0.117799999999999</v>
      </c>
      <c r="G229">
        <v>10.3</v>
      </c>
      <c r="H229">
        <v>0.398738830404471</v>
      </c>
    </row>
    <row r="230" spans="3:8">
      <c r="C230" s="187" t="s">
        <v>864</v>
      </c>
      <c r="D230" t="s">
        <v>865</v>
      </c>
      <c r="E230" t="s">
        <v>866</v>
      </c>
      <c r="F230">
        <v>0.1174</v>
      </c>
      <c r="G230">
        <v>18.399999999999999</v>
      </c>
      <c r="H230">
        <v>3.3230628486586797E-2</v>
      </c>
    </row>
    <row r="231" spans="3:8">
      <c r="C231" s="187" t="s">
        <v>867</v>
      </c>
      <c r="D231" t="s">
        <v>868</v>
      </c>
      <c r="E231" t="s">
        <v>869</v>
      </c>
      <c r="F231">
        <v>0.1172</v>
      </c>
      <c r="G231">
        <v>-3.9</v>
      </c>
      <c r="H231">
        <v>-3.1374352525658102E-2</v>
      </c>
    </row>
    <row r="232" spans="3:8">
      <c r="C232" s="187" t="s">
        <v>870</v>
      </c>
      <c r="D232" t="s">
        <v>871</v>
      </c>
      <c r="E232" t="s">
        <v>872</v>
      </c>
      <c r="F232">
        <v>0.1166</v>
      </c>
      <c r="G232">
        <v>5.7</v>
      </c>
      <c r="H232">
        <v>7.7820718037066694E-2</v>
      </c>
    </row>
    <row r="233" spans="3:8">
      <c r="C233" s="187" t="s">
        <v>873</v>
      </c>
      <c r="D233" t="s">
        <v>874</v>
      </c>
      <c r="E233" t="s">
        <v>875</v>
      </c>
      <c r="F233">
        <v>0.1162</v>
      </c>
      <c r="G233">
        <v>5.7</v>
      </c>
      <c r="H233">
        <v>-5.0198959496877103E-2</v>
      </c>
    </row>
    <row r="234" spans="3:8">
      <c r="C234" s="187" t="s">
        <v>876</v>
      </c>
      <c r="D234" t="s">
        <v>877</v>
      </c>
      <c r="E234" t="s">
        <v>878</v>
      </c>
      <c r="F234">
        <v>0.11559999999999999</v>
      </c>
      <c r="G234">
        <v>26.5</v>
      </c>
      <c r="H234">
        <v>0.176253684037945</v>
      </c>
    </row>
    <row r="235" spans="3:8">
      <c r="C235" s="187" t="s">
        <v>879</v>
      </c>
      <c r="D235" t="s">
        <v>880</v>
      </c>
      <c r="E235" t="s">
        <v>881</v>
      </c>
      <c r="F235">
        <v>0.11559999999999999</v>
      </c>
      <c r="G235">
        <v>8</v>
      </c>
      <c r="H235">
        <v>9.1889308773287506E-2</v>
      </c>
    </row>
    <row r="236" spans="3:8">
      <c r="C236" s="187" t="s">
        <v>882</v>
      </c>
      <c r="D236" t="s">
        <v>883</v>
      </c>
      <c r="E236" t="s">
        <v>884</v>
      </c>
      <c r="F236">
        <v>0.1152</v>
      </c>
      <c r="G236">
        <v>10.1</v>
      </c>
      <c r="H236">
        <v>0.17968948908603799</v>
      </c>
    </row>
    <row r="237" spans="3:8">
      <c r="C237" s="187" t="s">
        <v>885</v>
      </c>
      <c r="D237" t="s">
        <v>886</v>
      </c>
      <c r="E237" t="s">
        <v>887</v>
      </c>
      <c r="F237">
        <v>0.1152</v>
      </c>
      <c r="G237">
        <v>19.5</v>
      </c>
      <c r="H237">
        <v>-1.8318206772610101E-2</v>
      </c>
    </row>
    <row r="238" spans="3:8">
      <c r="C238" s="187" t="s">
        <v>888</v>
      </c>
      <c r="D238" t="s">
        <v>889</v>
      </c>
      <c r="E238" t="s">
        <v>890</v>
      </c>
      <c r="F238">
        <v>0.11499999999999901</v>
      </c>
      <c r="G238">
        <v>29</v>
      </c>
      <c r="H238">
        <v>0.14738275435432299</v>
      </c>
    </row>
    <row r="239" spans="3:8">
      <c r="C239" s="187" t="s">
        <v>891</v>
      </c>
      <c r="D239" t="s">
        <v>892</v>
      </c>
      <c r="E239" t="s">
        <v>893</v>
      </c>
      <c r="F239">
        <v>0.1148</v>
      </c>
      <c r="G239">
        <v>36.200000000000003</v>
      </c>
      <c r="H239">
        <v>0.15678126799172801</v>
      </c>
    </row>
    <row r="240" spans="3:8">
      <c r="C240" s="187" t="s">
        <v>894</v>
      </c>
      <c r="D240" t="s">
        <v>895</v>
      </c>
      <c r="E240" t="s">
        <v>896</v>
      </c>
      <c r="F240">
        <v>0.114799999999999</v>
      </c>
      <c r="G240">
        <v>12.4</v>
      </c>
      <c r="H240">
        <v>0.58105910015070406</v>
      </c>
    </row>
    <row r="241" spans="3:8">
      <c r="C241" s="187" t="s">
        <v>897</v>
      </c>
      <c r="D241" t="s">
        <v>898</v>
      </c>
      <c r="E241" t="s">
        <v>899</v>
      </c>
      <c r="F241">
        <v>0.1142</v>
      </c>
      <c r="G241">
        <v>14.6</v>
      </c>
      <c r="H241">
        <v>0.14825802143064601</v>
      </c>
    </row>
    <row r="242" spans="3:8">
      <c r="C242" s="187" t="s">
        <v>900</v>
      </c>
      <c r="D242" t="s">
        <v>901</v>
      </c>
      <c r="E242" t="s">
        <v>902</v>
      </c>
      <c r="F242">
        <v>0.113</v>
      </c>
      <c r="G242">
        <v>4.9000000000000004</v>
      </c>
      <c r="H242">
        <v>-0.15331269792634</v>
      </c>
    </row>
    <row r="243" spans="3:8">
      <c r="C243" s="187" t="s">
        <v>903</v>
      </c>
      <c r="D243" t="s">
        <v>904</v>
      </c>
      <c r="E243" t="s">
        <v>905</v>
      </c>
      <c r="F243">
        <v>0.1128</v>
      </c>
      <c r="G243">
        <v>14.8</v>
      </c>
      <c r="H243">
        <v>-0.102651199174189</v>
      </c>
    </row>
    <row r="244" spans="3:8">
      <c r="C244" s="187" t="s">
        <v>906</v>
      </c>
      <c r="D244" t="s">
        <v>907</v>
      </c>
      <c r="E244" t="s">
        <v>908</v>
      </c>
      <c r="F244">
        <v>0.1128</v>
      </c>
      <c r="G244">
        <v>5.6</v>
      </c>
      <c r="H244">
        <v>-0.163153185401439</v>
      </c>
    </row>
    <row r="245" spans="3:8">
      <c r="C245" s="187" t="s">
        <v>909</v>
      </c>
      <c r="D245" t="s">
        <v>910</v>
      </c>
      <c r="E245" t="s">
        <v>911</v>
      </c>
      <c r="F245">
        <v>0.112799999999999</v>
      </c>
      <c r="G245">
        <v>60.5</v>
      </c>
      <c r="H245">
        <v>0.50733862303435195</v>
      </c>
    </row>
    <row r="246" spans="3:8">
      <c r="C246" s="187" t="s">
        <v>912</v>
      </c>
      <c r="D246" t="s">
        <v>913</v>
      </c>
      <c r="E246" t="s">
        <v>914</v>
      </c>
      <c r="F246">
        <v>0.11260000000000001</v>
      </c>
      <c r="G246">
        <v>15.5</v>
      </c>
      <c r="H246">
        <v>-8.5050142129359602E-2</v>
      </c>
    </row>
    <row r="247" spans="3:8">
      <c r="C247" s="187" t="s">
        <v>915</v>
      </c>
      <c r="D247" t="s">
        <v>916</v>
      </c>
      <c r="E247" t="s">
        <v>917</v>
      </c>
      <c r="F247">
        <v>0.11259999999999901</v>
      </c>
      <c r="G247">
        <v>21.8</v>
      </c>
      <c r="H247">
        <v>-8.5355051126024997E-2</v>
      </c>
    </row>
    <row r="248" spans="3:8">
      <c r="C248" s="187" t="s">
        <v>918</v>
      </c>
      <c r="D248" t="s">
        <v>919</v>
      </c>
      <c r="E248" t="s">
        <v>920</v>
      </c>
      <c r="F248">
        <v>0.11259999999999901</v>
      </c>
      <c r="G248">
        <v>17.100000000000001</v>
      </c>
      <c r="H248">
        <v>-9.3925958078110397E-2</v>
      </c>
    </row>
    <row r="249" spans="3:8">
      <c r="C249" s="187" t="s">
        <v>921</v>
      </c>
      <c r="D249" t="s">
        <v>922</v>
      </c>
      <c r="E249" t="s">
        <v>923</v>
      </c>
      <c r="F249">
        <v>0.112</v>
      </c>
      <c r="G249">
        <v>10</v>
      </c>
      <c r="H249">
        <v>1.30191835453668E-2</v>
      </c>
    </row>
    <row r="250" spans="3:8">
      <c r="C250" s="187" t="s">
        <v>924</v>
      </c>
      <c r="D250" t="s">
        <v>925</v>
      </c>
      <c r="E250" t="s">
        <v>926</v>
      </c>
      <c r="F250">
        <v>0.111999999999999</v>
      </c>
      <c r="G250">
        <v>20</v>
      </c>
      <c r="H250">
        <v>0.13945270369750201</v>
      </c>
    </row>
    <row r="251" spans="3:8">
      <c r="C251" s="187" t="s">
        <v>927</v>
      </c>
      <c r="D251" t="s">
        <v>928</v>
      </c>
      <c r="E251" t="s">
        <v>929</v>
      </c>
      <c r="F251">
        <v>0.111799999999999</v>
      </c>
      <c r="G251">
        <v>11.2</v>
      </c>
      <c r="H251">
        <v>1.6780374989195199E-2</v>
      </c>
    </row>
    <row r="252" spans="3:8">
      <c r="C252" s="187" t="s">
        <v>930</v>
      </c>
      <c r="D252" t="s">
        <v>931</v>
      </c>
      <c r="E252" t="s">
        <v>932</v>
      </c>
      <c r="F252">
        <v>0.1116</v>
      </c>
      <c r="G252">
        <v>17.399999999999999</v>
      </c>
      <c r="H252">
        <v>3.6946399228072399E-3</v>
      </c>
    </row>
    <row r="253" spans="3:8">
      <c r="C253" s="187" t="s">
        <v>933</v>
      </c>
      <c r="D253" t="s">
        <v>934</v>
      </c>
      <c r="E253" t="s">
        <v>935</v>
      </c>
      <c r="F253">
        <v>0.11159999999999901</v>
      </c>
      <c r="G253">
        <v>18</v>
      </c>
      <c r="H253">
        <v>0.15092618306041999</v>
      </c>
    </row>
    <row r="254" spans="3:8">
      <c r="C254" s="187" t="s">
        <v>936</v>
      </c>
      <c r="D254" t="s">
        <v>937</v>
      </c>
      <c r="E254" t="s">
        <v>938</v>
      </c>
      <c r="F254">
        <v>0.11159999999999901</v>
      </c>
      <c r="G254">
        <v>21.8</v>
      </c>
      <c r="H254">
        <v>-1.25445035556257E-2</v>
      </c>
    </row>
    <row r="255" spans="3:8">
      <c r="C255" s="187" t="s">
        <v>939</v>
      </c>
      <c r="D255" t="s">
        <v>940</v>
      </c>
      <c r="E255" t="s">
        <v>941</v>
      </c>
      <c r="F255">
        <v>0.111399999999999</v>
      </c>
      <c r="G255">
        <v>7.8</v>
      </c>
      <c r="H255">
        <v>-2.2883812897804799E-2</v>
      </c>
    </row>
    <row r="256" spans="3:8">
      <c r="C256" s="187" t="s">
        <v>942</v>
      </c>
      <c r="D256" t="s">
        <v>943</v>
      </c>
      <c r="E256" t="s">
        <v>944</v>
      </c>
      <c r="F256">
        <v>0.111</v>
      </c>
      <c r="G256">
        <v>4.2</v>
      </c>
      <c r="H256">
        <v>2.0038167615361101E-2</v>
      </c>
    </row>
    <row r="257" spans="3:8">
      <c r="C257" s="187" t="s">
        <v>945</v>
      </c>
      <c r="D257" t="s">
        <v>946</v>
      </c>
      <c r="E257" t="s">
        <v>947</v>
      </c>
      <c r="F257">
        <v>0.1096</v>
      </c>
      <c r="G257">
        <v>117.2</v>
      </c>
      <c r="H257">
        <v>-4.8158523969669097E-2</v>
      </c>
    </row>
    <row r="258" spans="3:8">
      <c r="C258" s="187" t="s">
        <v>948</v>
      </c>
      <c r="D258" t="s">
        <v>949</v>
      </c>
      <c r="E258" t="s">
        <v>950</v>
      </c>
      <c r="F258">
        <v>0.1094</v>
      </c>
      <c r="G258">
        <v>22.4</v>
      </c>
      <c r="H258">
        <v>0.17807822560780501</v>
      </c>
    </row>
    <row r="259" spans="3:8">
      <c r="C259" s="187" t="s">
        <v>951</v>
      </c>
      <c r="D259" t="s">
        <v>952</v>
      </c>
      <c r="E259" t="s">
        <v>953</v>
      </c>
      <c r="F259">
        <v>0.10920000000000001</v>
      </c>
      <c r="G259">
        <v>5.6</v>
      </c>
      <c r="H259">
        <v>4.01597737363684E-2</v>
      </c>
    </row>
    <row r="260" spans="3:8">
      <c r="C260" s="187" t="s">
        <v>954</v>
      </c>
      <c r="D260" t="s">
        <v>955</v>
      </c>
      <c r="E260" t="s">
        <v>956</v>
      </c>
      <c r="F260">
        <v>0.108399999999999</v>
      </c>
      <c r="G260">
        <v>9.6</v>
      </c>
      <c r="H260">
        <v>0.83322868407330797</v>
      </c>
    </row>
    <row r="261" spans="3:8">
      <c r="C261" s="187" t="s">
        <v>957</v>
      </c>
      <c r="D261" t="s">
        <v>958</v>
      </c>
      <c r="E261" t="s">
        <v>959</v>
      </c>
      <c r="F261">
        <v>0.1082</v>
      </c>
      <c r="G261">
        <v>8.6999999999999993</v>
      </c>
      <c r="H261">
        <v>-5.9960783179935799E-2</v>
      </c>
    </row>
    <row r="262" spans="3:8">
      <c r="C262" s="187" t="s">
        <v>960</v>
      </c>
      <c r="D262" t="s">
        <v>961</v>
      </c>
      <c r="E262" t="s">
        <v>962</v>
      </c>
      <c r="F262">
        <v>0.108</v>
      </c>
      <c r="G262">
        <v>6</v>
      </c>
      <c r="H262">
        <v>-4.4878534958102803E-2</v>
      </c>
    </row>
    <row r="263" spans="3:8">
      <c r="C263" s="187" t="s">
        <v>963</v>
      </c>
      <c r="D263" t="s">
        <v>964</v>
      </c>
      <c r="E263" t="s">
        <v>965</v>
      </c>
      <c r="F263">
        <v>0.108</v>
      </c>
      <c r="G263">
        <v>6</v>
      </c>
      <c r="H263">
        <v>-6.0652210839125198E-2</v>
      </c>
    </row>
    <row r="264" spans="3:8">
      <c r="C264" s="187" t="s">
        <v>966</v>
      </c>
      <c r="D264" t="s">
        <v>967</v>
      </c>
      <c r="E264" t="s">
        <v>968</v>
      </c>
      <c r="F264">
        <v>0.10780000000000001</v>
      </c>
      <c r="G264">
        <v>6</v>
      </c>
      <c r="H264">
        <v>0.25775997629040998</v>
      </c>
    </row>
    <row r="265" spans="3:8">
      <c r="C265" s="187" t="s">
        <v>969</v>
      </c>
      <c r="D265" t="s">
        <v>970</v>
      </c>
      <c r="E265" t="s">
        <v>971</v>
      </c>
      <c r="F265">
        <v>0.1074</v>
      </c>
      <c r="G265">
        <v>7.9</v>
      </c>
      <c r="H265">
        <v>-3.1893586893063999E-2</v>
      </c>
    </row>
    <row r="266" spans="3:8">
      <c r="C266" s="187" t="s">
        <v>972</v>
      </c>
      <c r="D266" t="s">
        <v>973</v>
      </c>
      <c r="E266" t="s">
        <v>974</v>
      </c>
      <c r="F266">
        <v>0.107</v>
      </c>
      <c r="G266">
        <v>19.3</v>
      </c>
      <c r="H266">
        <v>6.2385154460318497E-2</v>
      </c>
    </row>
    <row r="267" spans="3:8">
      <c r="C267" s="187" t="s">
        <v>975</v>
      </c>
      <c r="D267" t="s">
        <v>976</v>
      </c>
      <c r="E267" t="s">
        <v>977</v>
      </c>
      <c r="F267">
        <v>0.10539999999999999</v>
      </c>
      <c r="G267">
        <v>15</v>
      </c>
      <c r="H267">
        <v>5.8847282496562701E-2</v>
      </c>
    </row>
    <row r="268" spans="3:8">
      <c r="C268" s="187" t="s">
        <v>978</v>
      </c>
      <c r="D268" t="s">
        <v>979</v>
      </c>
      <c r="E268" t="s">
        <v>980</v>
      </c>
      <c r="F268">
        <v>0.1052</v>
      </c>
      <c r="G268">
        <v>5.8</v>
      </c>
      <c r="H268">
        <v>-6.6168264781954395E-2</v>
      </c>
    </row>
    <row r="269" spans="3:8">
      <c r="C269" s="187" t="s">
        <v>981</v>
      </c>
      <c r="D269" t="s">
        <v>982</v>
      </c>
      <c r="E269" t="s">
        <v>983</v>
      </c>
      <c r="F269">
        <v>0.1046</v>
      </c>
      <c r="G269">
        <v>7.8</v>
      </c>
      <c r="H269">
        <v>3.5243842558772803E-2</v>
      </c>
    </row>
    <row r="270" spans="3:8">
      <c r="C270" s="187" t="s">
        <v>984</v>
      </c>
      <c r="D270" t="s">
        <v>985</v>
      </c>
      <c r="E270" t="s">
        <v>986</v>
      </c>
      <c r="F270">
        <v>0.104</v>
      </c>
      <c r="G270">
        <v>64.2</v>
      </c>
      <c r="H270">
        <v>-0.105684155477928</v>
      </c>
    </row>
    <row r="271" spans="3:8">
      <c r="C271" s="187" t="s">
        <v>987</v>
      </c>
      <c r="D271" t="s">
        <v>988</v>
      </c>
      <c r="E271" t="s">
        <v>989</v>
      </c>
      <c r="F271">
        <v>0.1038</v>
      </c>
      <c r="G271">
        <v>13.5</v>
      </c>
      <c r="H271">
        <v>0.11181117320692401</v>
      </c>
    </row>
    <row r="272" spans="3:8">
      <c r="C272" s="187" t="s">
        <v>990</v>
      </c>
      <c r="D272" t="s">
        <v>991</v>
      </c>
      <c r="E272" t="s">
        <v>992</v>
      </c>
      <c r="F272">
        <v>0.1028</v>
      </c>
      <c r="G272">
        <v>14.5</v>
      </c>
      <c r="H272">
        <v>0.28710671499318002</v>
      </c>
    </row>
    <row r="273" spans="3:8">
      <c r="C273" s="187" t="s">
        <v>993</v>
      </c>
      <c r="D273" t="s">
        <v>994</v>
      </c>
      <c r="E273" t="s">
        <v>995</v>
      </c>
      <c r="F273">
        <v>0.102599999999999</v>
      </c>
      <c r="G273">
        <v>8.4</v>
      </c>
      <c r="H273">
        <v>0.20866343591973399</v>
      </c>
    </row>
    <row r="274" spans="3:8">
      <c r="C274" s="187" t="s">
        <v>996</v>
      </c>
      <c r="D274" t="s">
        <v>997</v>
      </c>
      <c r="E274" t="s">
        <v>998</v>
      </c>
      <c r="F274">
        <v>0.10199999999999999</v>
      </c>
      <c r="G274">
        <v>16.5</v>
      </c>
      <c r="H274">
        <v>9.0821601832844295E-2</v>
      </c>
    </row>
    <row r="275" spans="3:8">
      <c r="C275" s="187" t="s">
        <v>999</v>
      </c>
      <c r="D275" t="s">
        <v>1000</v>
      </c>
      <c r="E275" t="s">
        <v>1001</v>
      </c>
      <c r="F275">
        <v>0.1018</v>
      </c>
      <c r="G275">
        <v>6.9</v>
      </c>
      <c r="H275">
        <v>-4.4395387959735404E-3</v>
      </c>
    </row>
    <row r="276" spans="3:8">
      <c r="C276" s="187" t="s">
        <v>1002</v>
      </c>
      <c r="D276" t="s">
        <v>1003</v>
      </c>
      <c r="E276" t="s">
        <v>1004</v>
      </c>
      <c r="F276">
        <v>0.1014</v>
      </c>
      <c r="G276">
        <v>32.700000000000003</v>
      </c>
      <c r="H276">
        <v>9.5468181449431602E-2</v>
      </c>
    </row>
    <row r="277" spans="3:8">
      <c r="C277" s="187" t="s">
        <v>1005</v>
      </c>
      <c r="D277" t="s">
        <v>1006</v>
      </c>
      <c r="E277" t="s">
        <v>1007</v>
      </c>
      <c r="F277">
        <v>0.1012</v>
      </c>
      <c r="G277">
        <v>12</v>
      </c>
      <c r="H277">
        <v>4.0754801634554999E-2</v>
      </c>
    </row>
    <row r="278" spans="3:8">
      <c r="C278" s="187" t="s">
        <v>1008</v>
      </c>
      <c r="D278" t="s">
        <v>1009</v>
      </c>
      <c r="E278" t="s">
        <v>1010</v>
      </c>
      <c r="F278">
        <v>0.1008</v>
      </c>
      <c r="G278">
        <v>5.2</v>
      </c>
      <c r="H278">
        <v>7.8110455595988698E-2</v>
      </c>
    </row>
    <row r="279" spans="3:8">
      <c r="C279" s="187" t="s">
        <v>1011</v>
      </c>
      <c r="D279" t="s">
        <v>1012</v>
      </c>
      <c r="E279" t="s">
        <v>1013</v>
      </c>
      <c r="F279">
        <v>0.1004</v>
      </c>
      <c r="G279">
        <v>4.9000000000000004</v>
      </c>
      <c r="H279">
        <v>0.71510131242061903</v>
      </c>
    </row>
    <row r="280" spans="3:8">
      <c r="C280" s="187" t="s">
        <v>1014</v>
      </c>
      <c r="D280" t="s">
        <v>1015</v>
      </c>
      <c r="E280" t="s">
        <v>1016</v>
      </c>
      <c r="F280">
        <v>0.100399999999999</v>
      </c>
      <c r="G280">
        <v>12.8</v>
      </c>
      <c r="H280">
        <v>0.37964433322424002</v>
      </c>
    </row>
    <row r="281" spans="3:8">
      <c r="C281" s="187" t="s">
        <v>1017</v>
      </c>
      <c r="D281" t="s">
        <v>1018</v>
      </c>
      <c r="E281" t="s">
        <v>1019</v>
      </c>
      <c r="F281">
        <v>0.1002</v>
      </c>
      <c r="G281">
        <v>33.6</v>
      </c>
      <c r="H281">
        <v>1.86366236297909E-3</v>
      </c>
    </row>
    <row r="282" spans="3:8">
      <c r="C282" s="187" t="s">
        <v>1020</v>
      </c>
      <c r="D282" t="s">
        <v>1021</v>
      </c>
      <c r="E282" t="s">
        <v>1022</v>
      </c>
      <c r="F282">
        <v>9.9400000000000002E-2</v>
      </c>
      <c r="G282">
        <v>15.3</v>
      </c>
      <c r="H282">
        <v>3.25834473887745E-2</v>
      </c>
    </row>
    <row r="283" spans="3:8">
      <c r="C283" s="187" t="s">
        <v>1023</v>
      </c>
      <c r="D283" t="s">
        <v>1024</v>
      </c>
      <c r="E283" t="s">
        <v>1025</v>
      </c>
      <c r="F283">
        <v>9.9000000000000005E-2</v>
      </c>
      <c r="G283">
        <v>-6.6</v>
      </c>
      <c r="H283">
        <v>0.261143795342407</v>
      </c>
    </row>
    <row r="284" spans="3:8">
      <c r="C284" s="187" t="s">
        <v>1026</v>
      </c>
      <c r="D284" t="s">
        <v>1027</v>
      </c>
      <c r="E284" t="s">
        <v>1028</v>
      </c>
      <c r="F284">
        <v>9.7999999999999907E-2</v>
      </c>
      <c r="G284">
        <v>18.399999999999999</v>
      </c>
      <c r="H284">
        <v>-8.6176916819952404E-2</v>
      </c>
    </row>
    <row r="285" spans="3:8">
      <c r="C285" s="187" t="s">
        <v>1029</v>
      </c>
      <c r="D285" t="s">
        <v>1030</v>
      </c>
      <c r="E285" t="s">
        <v>1031</v>
      </c>
      <c r="F285">
        <v>9.6600000000000005E-2</v>
      </c>
      <c r="G285">
        <v>7.9</v>
      </c>
      <c r="H285">
        <v>0.10149817458077399</v>
      </c>
    </row>
    <row r="286" spans="3:8">
      <c r="C286" s="187" t="s">
        <v>1032</v>
      </c>
      <c r="D286" t="s">
        <v>1033</v>
      </c>
      <c r="E286" t="s">
        <v>1034</v>
      </c>
      <c r="F286">
        <v>9.6000000000000002E-2</v>
      </c>
      <c r="G286">
        <v>9</v>
      </c>
      <c r="H286">
        <v>-3.7109207879718999E-3</v>
      </c>
    </row>
    <row r="287" spans="3:8">
      <c r="C287" s="187" t="s">
        <v>1035</v>
      </c>
      <c r="D287" t="s">
        <v>1036</v>
      </c>
      <c r="E287" t="s">
        <v>1037</v>
      </c>
      <c r="F287">
        <v>9.5799999999999996E-2</v>
      </c>
      <c r="G287">
        <v>57.6</v>
      </c>
      <c r="H287">
        <v>0.333445449020004</v>
      </c>
    </row>
    <row r="288" spans="3:8">
      <c r="C288" s="187" t="s">
        <v>1038</v>
      </c>
      <c r="D288" t="s">
        <v>1039</v>
      </c>
      <c r="E288" t="s">
        <v>1040</v>
      </c>
      <c r="F288">
        <v>9.5599999999999893E-2</v>
      </c>
      <c r="G288">
        <v>6.8</v>
      </c>
      <c r="H288">
        <v>4.7840832541459599E-2</v>
      </c>
    </row>
    <row r="289" spans="3:8">
      <c r="C289" s="187" t="s">
        <v>1041</v>
      </c>
      <c r="D289" t="s">
        <v>1042</v>
      </c>
      <c r="E289" t="s">
        <v>1043</v>
      </c>
      <c r="F289">
        <v>9.5599999999999893E-2</v>
      </c>
      <c r="G289">
        <v>11.6</v>
      </c>
      <c r="H289">
        <v>3.0438001999219401E-2</v>
      </c>
    </row>
    <row r="290" spans="3:8">
      <c r="C290" s="187" t="s">
        <v>1044</v>
      </c>
      <c r="D290" t="s">
        <v>1045</v>
      </c>
      <c r="E290" t="s">
        <v>1046</v>
      </c>
      <c r="F290">
        <v>9.5399999999999999E-2</v>
      </c>
      <c r="G290">
        <v>86.3</v>
      </c>
      <c r="H290">
        <v>0.14203121174515501</v>
      </c>
    </row>
    <row r="291" spans="3:8">
      <c r="C291" s="187" t="s">
        <v>1047</v>
      </c>
      <c r="D291" t="s">
        <v>1048</v>
      </c>
      <c r="E291" t="s">
        <v>1049</v>
      </c>
      <c r="F291">
        <v>9.5399999999999999E-2</v>
      </c>
      <c r="G291">
        <v>7.2</v>
      </c>
      <c r="H291">
        <v>-7.2670975488449099E-2</v>
      </c>
    </row>
    <row r="292" spans="3:8">
      <c r="C292" s="187" t="s">
        <v>1050</v>
      </c>
      <c r="D292" t="s">
        <v>1051</v>
      </c>
      <c r="E292" t="s">
        <v>1052</v>
      </c>
      <c r="F292">
        <v>9.5000000000000001E-2</v>
      </c>
      <c r="G292">
        <v>11.3</v>
      </c>
      <c r="H292">
        <v>-5.7105674851471798E-2</v>
      </c>
    </row>
    <row r="293" spans="3:8">
      <c r="C293" s="187" t="s">
        <v>1053</v>
      </c>
      <c r="D293" t="s">
        <v>1054</v>
      </c>
      <c r="E293" t="s">
        <v>1055</v>
      </c>
      <c r="F293">
        <v>9.4200000000000006E-2</v>
      </c>
      <c r="G293">
        <v>-12.7</v>
      </c>
      <c r="H293">
        <v>0.220450593455392</v>
      </c>
    </row>
    <row r="294" spans="3:8">
      <c r="C294" s="187" t="s">
        <v>1056</v>
      </c>
      <c r="D294" t="s">
        <v>1057</v>
      </c>
      <c r="E294" t="s">
        <v>1058</v>
      </c>
      <c r="F294">
        <v>9.3599999999999905E-2</v>
      </c>
      <c r="G294">
        <v>300.3</v>
      </c>
      <c r="H294">
        <v>-8.5455700843409504E-2</v>
      </c>
    </row>
    <row r="295" spans="3:8">
      <c r="C295" s="187" t="s">
        <v>1059</v>
      </c>
      <c r="D295" t="s">
        <v>1060</v>
      </c>
      <c r="E295" t="s">
        <v>1061</v>
      </c>
      <c r="F295">
        <v>9.2999999999999999E-2</v>
      </c>
      <c r="G295">
        <v>15</v>
      </c>
      <c r="H295">
        <v>-8.5672432501075792E-3</v>
      </c>
    </row>
    <row r="296" spans="3:8">
      <c r="C296" s="187" t="s">
        <v>1062</v>
      </c>
      <c r="D296" t="s">
        <v>1063</v>
      </c>
      <c r="E296" t="s">
        <v>1064</v>
      </c>
      <c r="F296">
        <v>9.2599999999999905E-2</v>
      </c>
      <c r="G296">
        <v>9.3000000000000007</v>
      </c>
      <c r="H296">
        <v>3.9584316043657697E-2</v>
      </c>
    </row>
    <row r="297" spans="3:8">
      <c r="C297" s="187" t="s">
        <v>1065</v>
      </c>
      <c r="D297" t="s">
        <v>1066</v>
      </c>
      <c r="E297" t="s">
        <v>1067</v>
      </c>
      <c r="F297">
        <v>9.1399999999999995E-2</v>
      </c>
      <c r="G297">
        <v>8.1</v>
      </c>
      <c r="H297">
        <v>0.13242619445744699</v>
      </c>
    </row>
    <row r="298" spans="3:8">
      <c r="C298" s="187" t="s">
        <v>1068</v>
      </c>
      <c r="D298" t="s">
        <v>1069</v>
      </c>
      <c r="E298" t="s">
        <v>1070</v>
      </c>
      <c r="F298">
        <v>9.1200000000000003E-2</v>
      </c>
      <c r="G298">
        <v>37.700000000000003</v>
      </c>
      <c r="H298">
        <v>5.3186557072343599E-2</v>
      </c>
    </row>
    <row r="299" spans="3:8">
      <c r="C299" s="187" t="s">
        <v>1071</v>
      </c>
      <c r="D299" t="s">
        <v>1072</v>
      </c>
      <c r="E299" t="s">
        <v>1073</v>
      </c>
      <c r="F299">
        <v>9.0999999999999998E-2</v>
      </c>
      <c r="G299">
        <v>8.1</v>
      </c>
      <c r="H299">
        <v>-7.0809225858448496E-2</v>
      </c>
    </row>
    <row r="300" spans="3:8">
      <c r="C300" s="187" t="s">
        <v>1074</v>
      </c>
      <c r="D300" t="s">
        <v>1075</v>
      </c>
      <c r="E300" t="s">
        <v>1076</v>
      </c>
      <c r="F300">
        <v>9.0800000000000006E-2</v>
      </c>
      <c r="G300">
        <v>-27.5</v>
      </c>
      <c r="H300">
        <v>-1.9521106573458499E-2</v>
      </c>
    </row>
    <row r="301" spans="3:8">
      <c r="C301" s="187" t="s">
        <v>1077</v>
      </c>
      <c r="D301" t="s">
        <v>1078</v>
      </c>
      <c r="E301" t="s">
        <v>1079</v>
      </c>
      <c r="F301">
        <v>9.0399999999999994E-2</v>
      </c>
      <c r="G301">
        <v>16.600000000000001</v>
      </c>
      <c r="H301">
        <v>6.8091783349094404E-3</v>
      </c>
    </row>
    <row r="302" spans="3:8">
      <c r="C302" s="187" t="s">
        <v>1080</v>
      </c>
      <c r="D302" t="s">
        <v>1081</v>
      </c>
      <c r="E302" t="s">
        <v>1082</v>
      </c>
      <c r="F302">
        <v>8.9800000000000005E-2</v>
      </c>
      <c r="G302">
        <v>14</v>
      </c>
      <c r="H302">
        <v>5.3204910520745198E-2</v>
      </c>
    </row>
    <row r="303" spans="3:8">
      <c r="C303" s="187" t="s">
        <v>1083</v>
      </c>
      <c r="D303" t="s">
        <v>1084</v>
      </c>
      <c r="E303" t="s">
        <v>1085</v>
      </c>
      <c r="F303">
        <v>8.9399999999999993E-2</v>
      </c>
      <c r="G303">
        <v>8.3000000000000007</v>
      </c>
      <c r="H303">
        <v>3.07351256044518E-2</v>
      </c>
    </row>
    <row r="304" spans="3:8">
      <c r="C304" s="187" t="s">
        <v>1086</v>
      </c>
      <c r="D304" t="s">
        <v>1087</v>
      </c>
      <c r="E304" t="s">
        <v>1088</v>
      </c>
      <c r="F304">
        <v>8.9399999999999993E-2</v>
      </c>
      <c r="G304">
        <v>6.9</v>
      </c>
      <c r="H304">
        <v>-4.1005128288782902E-2</v>
      </c>
    </row>
    <row r="305" spans="3:8">
      <c r="C305" s="187" t="s">
        <v>1089</v>
      </c>
      <c r="D305" t="s">
        <v>1090</v>
      </c>
      <c r="E305" t="s">
        <v>1091</v>
      </c>
      <c r="F305">
        <v>8.8400000000000006E-2</v>
      </c>
      <c r="G305">
        <v>17.8</v>
      </c>
      <c r="H305">
        <v>0.121168849139574</v>
      </c>
    </row>
    <row r="306" spans="3:8">
      <c r="C306" s="187" t="s">
        <v>1092</v>
      </c>
      <c r="D306" t="s">
        <v>1093</v>
      </c>
      <c r="E306" t="s">
        <v>1094</v>
      </c>
      <c r="F306">
        <v>8.7800000000000003E-2</v>
      </c>
      <c r="G306">
        <v>-4.8</v>
      </c>
      <c r="H306">
        <v>0.78955539890341797</v>
      </c>
    </row>
    <row r="307" spans="3:8">
      <c r="C307" s="187" t="s">
        <v>1095</v>
      </c>
      <c r="D307" t="s">
        <v>1096</v>
      </c>
      <c r="E307" t="s">
        <v>1097</v>
      </c>
      <c r="F307">
        <v>8.7599999999999997E-2</v>
      </c>
      <c r="G307">
        <v>7</v>
      </c>
      <c r="H307">
        <v>-6.1737775649568803E-2</v>
      </c>
    </row>
    <row r="308" spans="3:8">
      <c r="C308" s="187" t="s">
        <v>1098</v>
      </c>
      <c r="D308" t="s">
        <v>1099</v>
      </c>
      <c r="E308" t="s">
        <v>1100</v>
      </c>
      <c r="F308">
        <v>8.7399999999999894E-2</v>
      </c>
      <c r="G308">
        <v>17.100000000000001</v>
      </c>
      <c r="H308">
        <v>0.23602984900858501</v>
      </c>
    </row>
    <row r="309" spans="3:8">
      <c r="C309" s="187" t="s">
        <v>1101</v>
      </c>
      <c r="D309" t="s">
        <v>1102</v>
      </c>
      <c r="E309" t="s">
        <v>1103</v>
      </c>
      <c r="F309">
        <v>8.6799999999999905E-2</v>
      </c>
      <c r="G309">
        <v>-1.7</v>
      </c>
      <c r="H309">
        <v>-7.0212818722061296E-2</v>
      </c>
    </row>
    <row r="310" spans="3:8">
      <c r="C310" s="187" t="s">
        <v>1104</v>
      </c>
      <c r="D310" t="s">
        <v>1105</v>
      </c>
      <c r="E310" t="s">
        <v>1106</v>
      </c>
      <c r="F310">
        <v>8.5199999999999998E-2</v>
      </c>
      <c r="G310">
        <v>29.7</v>
      </c>
      <c r="H310">
        <v>-5.0400722345381697E-2</v>
      </c>
    </row>
    <row r="311" spans="3:8">
      <c r="C311" s="187" t="s">
        <v>1107</v>
      </c>
      <c r="D311" t="s">
        <v>1108</v>
      </c>
      <c r="E311" t="s">
        <v>1109</v>
      </c>
      <c r="F311">
        <v>8.5199999999999998E-2</v>
      </c>
      <c r="G311">
        <v>13</v>
      </c>
      <c r="H311">
        <v>-0.127515248899014</v>
      </c>
    </row>
    <row r="312" spans="3:8">
      <c r="C312" s="187" t="s">
        <v>1110</v>
      </c>
      <c r="D312" t="s">
        <v>1111</v>
      </c>
      <c r="E312" t="s">
        <v>1112</v>
      </c>
      <c r="F312">
        <v>8.5000000000000006E-2</v>
      </c>
      <c r="G312">
        <v>20.8</v>
      </c>
      <c r="H312">
        <v>0.50107601096395804</v>
      </c>
    </row>
    <row r="313" spans="3:8">
      <c r="C313" s="187" t="s">
        <v>1113</v>
      </c>
      <c r="D313" t="s">
        <v>1114</v>
      </c>
      <c r="E313" t="s">
        <v>1115</v>
      </c>
      <c r="F313">
        <v>8.4400000000000003E-2</v>
      </c>
      <c r="G313">
        <v>5.4</v>
      </c>
      <c r="H313">
        <v>8.51810370184538</v>
      </c>
    </row>
    <row r="314" spans="3:8">
      <c r="C314" s="187" t="s">
        <v>1116</v>
      </c>
      <c r="D314" t="s">
        <v>1117</v>
      </c>
      <c r="E314" t="s">
        <v>1118</v>
      </c>
      <c r="F314">
        <v>8.4400000000000003E-2</v>
      </c>
      <c r="G314">
        <v>8.1999999999999993</v>
      </c>
      <c r="H314">
        <v>-9.4321124231454306E-2</v>
      </c>
    </row>
    <row r="315" spans="3:8">
      <c r="C315" s="187" t="s">
        <v>1119</v>
      </c>
      <c r="D315" t="s">
        <v>1120</v>
      </c>
      <c r="E315" t="s">
        <v>1121</v>
      </c>
      <c r="F315">
        <v>8.4199999999999997E-2</v>
      </c>
      <c r="G315">
        <v>20.5</v>
      </c>
      <c r="H315">
        <v>-3.0966272262446502E-2</v>
      </c>
    </row>
    <row r="316" spans="3:8">
      <c r="C316" s="187" t="s">
        <v>1122</v>
      </c>
      <c r="D316" t="s">
        <v>1123</v>
      </c>
      <c r="E316" t="s">
        <v>1124</v>
      </c>
      <c r="F316">
        <v>8.3999999999999894E-2</v>
      </c>
      <c r="G316">
        <v>-30.7</v>
      </c>
      <c r="H316">
        <v>1.4363447019948E-2</v>
      </c>
    </row>
    <row r="317" spans="3:8">
      <c r="C317" s="187" t="s">
        <v>1125</v>
      </c>
      <c r="D317" t="s">
        <v>1126</v>
      </c>
      <c r="E317" t="s">
        <v>1127</v>
      </c>
      <c r="F317">
        <v>8.3799999999999999E-2</v>
      </c>
      <c r="G317">
        <v>5.9</v>
      </c>
      <c r="H317">
        <v>0.540323329443402</v>
      </c>
    </row>
    <row r="318" spans="3:8">
      <c r="C318" s="187" t="s">
        <v>1128</v>
      </c>
      <c r="D318" t="s">
        <v>1129</v>
      </c>
      <c r="E318" t="s">
        <v>1130</v>
      </c>
      <c r="F318">
        <v>8.3799999999999999E-2</v>
      </c>
      <c r="G318">
        <v>10.1</v>
      </c>
      <c r="H318">
        <v>8.0466679461746599E-2</v>
      </c>
    </row>
    <row r="319" spans="3:8">
      <c r="C319" s="187" t="s">
        <v>1131</v>
      </c>
      <c r="D319" t="s">
        <v>1132</v>
      </c>
      <c r="E319" t="s">
        <v>1133</v>
      </c>
      <c r="F319">
        <v>8.3400000000000002E-2</v>
      </c>
      <c r="G319">
        <v>6</v>
      </c>
      <c r="H319">
        <v>0.11672969002610099</v>
      </c>
    </row>
    <row r="320" spans="3:8">
      <c r="C320" s="187" t="s">
        <v>1134</v>
      </c>
      <c r="D320" t="s">
        <v>1135</v>
      </c>
      <c r="E320" t="s">
        <v>1136</v>
      </c>
      <c r="F320">
        <v>8.3199999999999899E-2</v>
      </c>
      <c r="G320">
        <v>7.3</v>
      </c>
      <c r="H320">
        <v>7.3580747425239595E-2</v>
      </c>
    </row>
    <row r="321" spans="3:8">
      <c r="C321" s="187" t="s">
        <v>1137</v>
      </c>
      <c r="D321" t="s">
        <v>1138</v>
      </c>
      <c r="E321" t="s">
        <v>1139</v>
      </c>
      <c r="F321">
        <v>8.2799999999999999E-2</v>
      </c>
      <c r="G321">
        <v>7.9</v>
      </c>
      <c r="H321">
        <v>-7.0386958051803394E-2</v>
      </c>
    </row>
    <row r="322" spans="3:8">
      <c r="C322" s="187" t="s">
        <v>1140</v>
      </c>
      <c r="D322" t="s">
        <v>1141</v>
      </c>
      <c r="E322" t="s">
        <v>1142</v>
      </c>
      <c r="F322">
        <v>8.2000000000000003E-2</v>
      </c>
      <c r="G322">
        <v>259.7</v>
      </c>
      <c r="H322">
        <v>-1.51687763147146E-2</v>
      </c>
    </row>
    <row r="323" spans="3:8">
      <c r="C323" s="187" t="s">
        <v>1143</v>
      </c>
      <c r="D323" t="s">
        <v>1144</v>
      </c>
      <c r="E323" t="s">
        <v>1145</v>
      </c>
      <c r="F323">
        <v>8.1799999999999998E-2</v>
      </c>
      <c r="G323">
        <v>6.7</v>
      </c>
      <c r="H323">
        <v>-4.8188986399669301E-2</v>
      </c>
    </row>
    <row r="324" spans="3:8">
      <c r="C324" s="187" t="s">
        <v>1146</v>
      </c>
      <c r="D324" t="s">
        <v>1147</v>
      </c>
      <c r="E324" t="s">
        <v>1148</v>
      </c>
      <c r="F324">
        <v>8.14E-2</v>
      </c>
      <c r="G324">
        <v>20.3</v>
      </c>
      <c r="H324">
        <v>-2.90462802404097E-2</v>
      </c>
    </row>
    <row r="325" spans="3:8">
      <c r="C325" s="187" t="s">
        <v>1149</v>
      </c>
      <c r="D325" t="s">
        <v>1150</v>
      </c>
      <c r="E325" t="s">
        <v>1151</v>
      </c>
      <c r="F325">
        <v>8.1199999999999994E-2</v>
      </c>
      <c r="G325">
        <v>132.1</v>
      </c>
      <c r="H325">
        <v>3.8756949620140903E-2</v>
      </c>
    </row>
    <row r="326" spans="3:8">
      <c r="C326" s="187" t="s">
        <v>1152</v>
      </c>
      <c r="D326" t="s">
        <v>1153</v>
      </c>
      <c r="E326" t="s">
        <v>1154</v>
      </c>
      <c r="F326">
        <v>8.1000000000000003E-2</v>
      </c>
      <c r="G326">
        <v>7.1</v>
      </c>
      <c r="H326">
        <v>3.0449782764534999E-2</v>
      </c>
    </row>
    <row r="327" spans="3:8">
      <c r="C327" s="187" t="s">
        <v>1155</v>
      </c>
      <c r="D327" t="s">
        <v>1156</v>
      </c>
      <c r="E327" t="s">
        <v>1157</v>
      </c>
      <c r="F327">
        <v>8.0999999999999905E-2</v>
      </c>
      <c r="G327">
        <v>5.9</v>
      </c>
      <c r="H327">
        <v>0.17467947092838401</v>
      </c>
    </row>
    <row r="328" spans="3:8">
      <c r="C328" s="187" t="s">
        <v>1158</v>
      </c>
      <c r="D328" t="s">
        <v>1159</v>
      </c>
      <c r="E328" t="s">
        <v>1160</v>
      </c>
      <c r="F328">
        <v>8.0600000000000005E-2</v>
      </c>
      <c r="G328">
        <v>18.5</v>
      </c>
      <c r="H328">
        <v>5.63620416484499E-2</v>
      </c>
    </row>
    <row r="329" spans="3:8">
      <c r="C329" s="187" t="s">
        <v>1161</v>
      </c>
      <c r="D329" t="s">
        <v>1162</v>
      </c>
      <c r="E329" t="s">
        <v>1163</v>
      </c>
      <c r="F329">
        <v>8.0199999999999994E-2</v>
      </c>
      <c r="G329">
        <v>16.399999999999999</v>
      </c>
      <c r="H329">
        <v>0.13607987728835699</v>
      </c>
    </row>
    <row r="330" spans="3:8">
      <c r="C330" s="187" t="s">
        <v>1164</v>
      </c>
      <c r="D330" t="s">
        <v>1165</v>
      </c>
      <c r="E330" t="s">
        <v>1166</v>
      </c>
      <c r="F330">
        <v>8.0199999999999994E-2</v>
      </c>
      <c r="G330">
        <v>196.7</v>
      </c>
      <c r="H330">
        <v>0.101637972927569</v>
      </c>
    </row>
    <row r="331" spans="3:8">
      <c r="C331" s="187" t="s">
        <v>1167</v>
      </c>
      <c r="D331" t="s">
        <v>1168</v>
      </c>
      <c r="E331" t="s">
        <v>1169</v>
      </c>
      <c r="F331">
        <v>8.0199999999999994E-2</v>
      </c>
      <c r="G331">
        <v>23.9</v>
      </c>
      <c r="H331">
        <v>9.1230738661463806E-2</v>
      </c>
    </row>
    <row r="332" spans="3:8">
      <c r="C332" s="187" t="s">
        <v>1170</v>
      </c>
      <c r="D332" t="s">
        <v>1171</v>
      </c>
      <c r="E332" t="s">
        <v>1172</v>
      </c>
      <c r="F332">
        <v>8.0199999999999994E-2</v>
      </c>
      <c r="G332">
        <v>10.7</v>
      </c>
      <c r="H332">
        <v>-4.0961768036688197E-2</v>
      </c>
    </row>
    <row r="333" spans="3:8">
      <c r="C333" s="187" t="s">
        <v>1173</v>
      </c>
      <c r="D333" t="s">
        <v>1174</v>
      </c>
      <c r="E333" t="s">
        <v>1175</v>
      </c>
      <c r="F333">
        <v>7.9999999999999905E-2</v>
      </c>
      <c r="G333">
        <v>-191</v>
      </c>
      <c r="H333">
        <v>0.32165210491608598</v>
      </c>
    </row>
    <row r="334" spans="3:8">
      <c r="C334" s="187" t="s">
        <v>1176</v>
      </c>
      <c r="D334" t="s">
        <v>1177</v>
      </c>
      <c r="E334" t="s">
        <v>1178</v>
      </c>
      <c r="F334">
        <v>7.9799999999999996E-2</v>
      </c>
      <c r="G334">
        <v>11.7</v>
      </c>
      <c r="H334">
        <v>3.3674934145916699E-2</v>
      </c>
    </row>
    <row r="335" spans="3:8">
      <c r="C335" s="187" t="s">
        <v>1179</v>
      </c>
      <c r="D335" t="s">
        <v>1180</v>
      </c>
      <c r="E335" t="s">
        <v>1181</v>
      </c>
      <c r="F335">
        <v>7.9799999999999996E-2</v>
      </c>
      <c r="G335">
        <v>12</v>
      </c>
      <c r="H335">
        <v>0.72969399670280699</v>
      </c>
    </row>
    <row r="336" spans="3:8">
      <c r="C336" s="187" t="s">
        <v>1182</v>
      </c>
      <c r="D336" t="s">
        <v>1183</v>
      </c>
      <c r="E336" t="s">
        <v>1184</v>
      </c>
      <c r="F336">
        <v>7.9600000000000004E-2</v>
      </c>
      <c r="G336">
        <v>22.3</v>
      </c>
      <c r="H336">
        <v>3.5918432444838201E-2</v>
      </c>
    </row>
    <row r="337" spans="3:8">
      <c r="C337" s="187" t="s">
        <v>1185</v>
      </c>
      <c r="D337" t="s">
        <v>1186</v>
      </c>
      <c r="E337" t="s">
        <v>1187</v>
      </c>
      <c r="F337">
        <v>7.8999999999999904E-2</v>
      </c>
      <c r="G337">
        <v>24.6</v>
      </c>
      <c r="H337">
        <v>0.70205934617925703</v>
      </c>
    </row>
    <row r="338" spans="3:8">
      <c r="C338" s="187" t="s">
        <v>1188</v>
      </c>
      <c r="D338" t="s">
        <v>1189</v>
      </c>
      <c r="E338" t="s">
        <v>1190</v>
      </c>
      <c r="F338">
        <v>7.8799999999999995E-2</v>
      </c>
      <c r="G338">
        <v>6.9</v>
      </c>
      <c r="H338">
        <v>-5.3568469438856799E-2</v>
      </c>
    </row>
    <row r="339" spans="3:8">
      <c r="C339" s="187" t="s">
        <v>1191</v>
      </c>
      <c r="D339" t="s">
        <v>1192</v>
      </c>
      <c r="E339" t="s">
        <v>1193</v>
      </c>
      <c r="F339">
        <v>7.8399999999999997E-2</v>
      </c>
      <c r="G339">
        <v>16</v>
      </c>
      <c r="H339">
        <v>5.3595900437749602E-2</v>
      </c>
    </row>
    <row r="340" spans="3:8">
      <c r="C340" s="187" t="s">
        <v>1194</v>
      </c>
      <c r="D340" t="s">
        <v>1195</v>
      </c>
      <c r="E340" t="s">
        <v>1196</v>
      </c>
      <c r="F340">
        <v>7.7200000000000005E-2</v>
      </c>
      <c r="G340">
        <v>99.3</v>
      </c>
      <c r="H340">
        <v>1.9547165657433901E-2</v>
      </c>
    </row>
    <row r="341" spans="3:8">
      <c r="C341" s="187" t="s">
        <v>1197</v>
      </c>
      <c r="D341" t="s">
        <v>1198</v>
      </c>
      <c r="E341" t="s">
        <v>1199</v>
      </c>
      <c r="F341">
        <v>7.7200000000000005E-2</v>
      </c>
      <c r="G341">
        <v>14.4</v>
      </c>
      <c r="H341">
        <v>-3.75947408217931E-2</v>
      </c>
    </row>
    <row r="342" spans="3:8">
      <c r="C342" s="187" t="s">
        <v>1200</v>
      </c>
      <c r="D342" t="s">
        <v>1201</v>
      </c>
      <c r="E342" t="s">
        <v>1202</v>
      </c>
      <c r="F342">
        <v>7.7199999999999894E-2</v>
      </c>
      <c r="G342">
        <v>-1.6</v>
      </c>
      <c r="H342">
        <v>0.51847829166885295</v>
      </c>
    </row>
    <row r="343" spans="3:8">
      <c r="C343" s="187" t="s">
        <v>1203</v>
      </c>
      <c r="D343" t="s">
        <v>1204</v>
      </c>
      <c r="E343" t="s">
        <v>1205</v>
      </c>
      <c r="F343">
        <v>7.6999999999999902E-2</v>
      </c>
      <c r="G343">
        <v>8.4</v>
      </c>
      <c r="H343">
        <v>9.7958882990592994E-2</v>
      </c>
    </row>
    <row r="344" spans="3:8">
      <c r="C344" s="187" t="s">
        <v>1206</v>
      </c>
      <c r="D344" t="s">
        <v>1207</v>
      </c>
      <c r="E344" t="s">
        <v>1208</v>
      </c>
      <c r="F344">
        <v>7.6600000000000001E-2</v>
      </c>
      <c r="G344">
        <v>2.1</v>
      </c>
      <c r="H344">
        <v>-2.2511618818422002E-3</v>
      </c>
    </row>
    <row r="345" spans="3:8">
      <c r="C345" s="187" t="s">
        <v>1209</v>
      </c>
      <c r="D345" t="s">
        <v>1210</v>
      </c>
      <c r="E345" t="s">
        <v>1211</v>
      </c>
      <c r="F345">
        <v>7.6200000000000004E-2</v>
      </c>
      <c r="G345">
        <v>13.1</v>
      </c>
      <c r="H345">
        <v>8.7456618454150606E-2</v>
      </c>
    </row>
    <row r="346" spans="3:8">
      <c r="C346" s="187" t="s">
        <v>1212</v>
      </c>
      <c r="D346" t="s">
        <v>1213</v>
      </c>
      <c r="E346" t="s">
        <v>1214</v>
      </c>
      <c r="F346">
        <v>7.5999999999999998E-2</v>
      </c>
      <c r="G346">
        <v>38.4</v>
      </c>
      <c r="H346">
        <v>3.7723437632971799E-2</v>
      </c>
    </row>
    <row r="347" spans="3:8">
      <c r="C347" s="187" t="s">
        <v>1215</v>
      </c>
      <c r="D347" t="s">
        <v>1216</v>
      </c>
      <c r="E347" t="s">
        <v>1217</v>
      </c>
      <c r="F347">
        <v>7.5600000000000001E-2</v>
      </c>
      <c r="G347">
        <v>11.7</v>
      </c>
      <c r="H347">
        <v>0.25689825887085799</v>
      </c>
    </row>
    <row r="348" spans="3:8">
      <c r="C348" s="187" t="s">
        <v>1218</v>
      </c>
      <c r="D348" t="s">
        <v>1219</v>
      </c>
      <c r="E348" t="s">
        <v>1220</v>
      </c>
      <c r="F348">
        <v>7.5399999999999995E-2</v>
      </c>
      <c r="G348">
        <v>3.5</v>
      </c>
      <c r="H348">
        <v>0.473578599589493</v>
      </c>
    </row>
    <row r="349" spans="3:8">
      <c r="C349" s="187" t="s">
        <v>1221</v>
      </c>
      <c r="D349" t="s">
        <v>1222</v>
      </c>
      <c r="E349" t="s">
        <v>1223</v>
      </c>
      <c r="F349">
        <v>7.5200000000000003E-2</v>
      </c>
      <c r="G349">
        <v>12.2</v>
      </c>
      <c r="H349">
        <v>0.170139350247832</v>
      </c>
    </row>
    <row r="350" spans="3:8">
      <c r="C350" s="187" t="s">
        <v>1224</v>
      </c>
      <c r="D350" t="s">
        <v>1225</v>
      </c>
      <c r="E350" t="s">
        <v>1226</v>
      </c>
      <c r="F350">
        <v>7.3400000000000007E-2</v>
      </c>
      <c r="G350">
        <v>8.6999999999999993</v>
      </c>
      <c r="H350">
        <v>-1.4579669337956401E-2</v>
      </c>
    </row>
    <row r="351" spans="3:8">
      <c r="C351" s="187" t="s">
        <v>1227</v>
      </c>
      <c r="D351" t="s">
        <v>1228</v>
      </c>
      <c r="E351" t="s">
        <v>1229</v>
      </c>
      <c r="F351">
        <v>7.3200000000000001E-2</v>
      </c>
      <c r="G351">
        <v>34.1</v>
      </c>
      <c r="H351">
        <v>0.23192499255979401</v>
      </c>
    </row>
    <row r="352" spans="3:8">
      <c r="C352" s="187" t="s">
        <v>1230</v>
      </c>
      <c r="D352" t="s">
        <v>1231</v>
      </c>
      <c r="E352" t="s">
        <v>1232</v>
      </c>
      <c r="F352">
        <v>7.3200000000000001E-2</v>
      </c>
      <c r="G352">
        <v>34.5</v>
      </c>
      <c r="H352">
        <v>-6.6533562903932794E-2</v>
      </c>
    </row>
    <row r="353" spans="3:8">
      <c r="C353" s="187" t="s">
        <v>1233</v>
      </c>
      <c r="D353" t="s">
        <v>1234</v>
      </c>
      <c r="E353" t="s">
        <v>1235</v>
      </c>
      <c r="F353">
        <v>7.2599999999999998E-2</v>
      </c>
      <c r="G353">
        <v>37.4</v>
      </c>
      <c r="H353">
        <v>1.5775895870047899E-3</v>
      </c>
    </row>
    <row r="354" spans="3:8">
      <c r="C354" s="187" t="s">
        <v>1236</v>
      </c>
      <c r="D354" t="s">
        <v>1237</v>
      </c>
      <c r="E354" t="s">
        <v>1238</v>
      </c>
      <c r="F354">
        <v>7.22E-2</v>
      </c>
      <c r="G354">
        <v>6.2</v>
      </c>
      <c r="H354">
        <v>-3.6952328023926402E-2</v>
      </c>
    </row>
    <row r="355" spans="3:8">
      <c r="C355" s="187" t="s">
        <v>1239</v>
      </c>
      <c r="D355" t="s">
        <v>1240</v>
      </c>
      <c r="E355" t="s">
        <v>1241</v>
      </c>
      <c r="F355">
        <v>7.1800000000000003E-2</v>
      </c>
      <c r="G355">
        <v>41.6</v>
      </c>
      <c r="H355">
        <v>4.4520475530220198E-2</v>
      </c>
    </row>
    <row r="356" spans="3:8">
      <c r="C356" s="187" t="s">
        <v>1242</v>
      </c>
      <c r="D356" t="s">
        <v>1243</v>
      </c>
      <c r="E356" t="s">
        <v>1244</v>
      </c>
      <c r="F356">
        <v>7.1599999999999997E-2</v>
      </c>
      <c r="G356">
        <v>21.4</v>
      </c>
      <c r="H356">
        <v>-5.0422406082176602E-2</v>
      </c>
    </row>
    <row r="357" spans="3:8">
      <c r="C357" s="187" t="s">
        <v>1245</v>
      </c>
      <c r="D357" t="s">
        <v>1246</v>
      </c>
      <c r="E357" t="s">
        <v>1247</v>
      </c>
      <c r="F357">
        <v>7.1199999999999999E-2</v>
      </c>
      <c r="G357">
        <v>8.1</v>
      </c>
      <c r="H357">
        <v>-2.2262017442533099E-2</v>
      </c>
    </row>
    <row r="358" spans="3:8">
      <c r="C358" s="187" t="s">
        <v>1248</v>
      </c>
      <c r="D358" t="s">
        <v>1249</v>
      </c>
      <c r="E358" t="s">
        <v>1250</v>
      </c>
      <c r="F358">
        <v>7.0999999999999994E-2</v>
      </c>
      <c r="G358">
        <v>9.1</v>
      </c>
      <c r="H358">
        <v>0.361093108548242</v>
      </c>
    </row>
    <row r="359" spans="3:8">
      <c r="C359" s="187" t="s">
        <v>1251</v>
      </c>
      <c r="D359" t="s">
        <v>1252</v>
      </c>
      <c r="E359" t="s">
        <v>1253</v>
      </c>
      <c r="F359">
        <v>7.0999999999999994E-2</v>
      </c>
      <c r="G359">
        <v>4.4000000000000004</v>
      </c>
      <c r="H359">
        <v>-0.16623034939520301</v>
      </c>
    </row>
    <row r="360" spans="3:8">
      <c r="C360" s="187" t="s">
        <v>1254</v>
      </c>
      <c r="D360" t="s">
        <v>1255</v>
      </c>
      <c r="E360" t="s">
        <v>1256</v>
      </c>
      <c r="F360">
        <v>7.0800000000000002E-2</v>
      </c>
      <c r="G360">
        <v>28.6</v>
      </c>
      <c r="H360">
        <v>7.8060138108037899E-2</v>
      </c>
    </row>
    <row r="361" spans="3:8">
      <c r="C361" s="187" t="s">
        <v>1257</v>
      </c>
      <c r="D361" t="s">
        <v>1258</v>
      </c>
      <c r="E361" t="s">
        <v>1259</v>
      </c>
      <c r="F361">
        <v>7.0599999999999996E-2</v>
      </c>
      <c r="G361">
        <v>13.2</v>
      </c>
      <c r="H361">
        <v>0.15421594860429799</v>
      </c>
    </row>
    <row r="362" spans="3:8">
      <c r="C362" s="187" t="s">
        <v>1260</v>
      </c>
      <c r="D362" t="s">
        <v>1261</v>
      </c>
      <c r="E362" t="s">
        <v>1262</v>
      </c>
      <c r="F362">
        <v>7.0399999999999893E-2</v>
      </c>
      <c r="G362">
        <v>10.199999999999999</v>
      </c>
      <c r="H362">
        <v>-7.3685770181463897E-2</v>
      </c>
    </row>
    <row r="363" spans="3:8">
      <c r="C363" s="187" t="s">
        <v>1263</v>
      </c>
      <c r="D363" t="s">
        <v>1264</v>
      </c>
      <c r="E363" t="s">
        <v>1265</v>
      </c>
      <c r="F363">
        <v>7.0399999999999893E-2</v>
      </c>
      <c r="G363">
        <v>11</v>
      </c>
      <c r="H363">
        <v>-1.6358263493948799</v>
      </c>
    </row>
    <row r="364" spans="3:8">
      <c r="C364" s="187" t="s">
        <v>1266</v>
      </c>
      <c r="D364" t="s">
        <v>1267</v>
      </c>
      <c r="E364" t="s">
        <v>1268</v>
      </c>
      <c r="F364">
        <v>6.9999999999999896E-2</v>
      </c>
      <c r="G364">
        <v>11.6</v>
      </c>
      <c r="H364">
        <v>-9.6080007689760799E-2</v>
      </c>
    </row>
    <row r="365" spans="3:8">
      <c r="C365" s="187" t="s">
        <v>1269</v>
      </c>
      <c r="D365" t="s">
        <v>1270</v>
      </c>
      <c r="E365" t="s">
        <v>1271</v>
      </c>
      <c r="F365">
        <v>6.9800000000000001E-2</v>
      </c>
      <c r="G365">
        <v>7.4</v>
      </c>
      <c r="H365">
        <v>0.13412802633436899</v>
      </c>
    </row>
    <row r="366" spans="3:8">
      <c r="C366" s="187" t="s">
        <v>1272</v>
      </c>
      <c r="D366" t="s">
        <v>1273</v>
      </c>
      <c r="E366" t="s">
        <v>1274</v>
      </c>
      <c r="F366">
        <v>6.9399999999999906E-2</v>
      </c>
      <c r="G366">
        <v>76</v>
      </c>
      <c r="H366">
        <v>0.134011145604884</v>
      </c>
    </row>
    <row r="367" spans="3:8">
      <c r="C367" s="187" t="s">
        <v>1275</v>
      </c>
      <c r="D367" t="s">
        <v>1276</v>
      </c>
      <c r="E367" t="s">
        <v>1277</v>
      </c>
      <c r="F367">
        <v>6.9199999999999998E-2</v>
      </c>
      <c r="G367">
        <v>13.8</v>
      </c>
      <c r="H367">
        <v>-9.8353159724532097E-2</v>
      </c>
    </row>
    <row r="368" spans="3:8">
      <c r="C368" s="187" t="s">
        <v>1278</v>
      </c>
      <c r="D368" t="s">
        <v>1279</v>
      </c>
      <c r="E368" t="s">
        <v>1280</v>
      </c>
      <c r="F368">
        <v>6.9199999999999998E-2</v>
      </c>
      <c r="G368">
        <v>7.4</v>
      </c>
      <c r="H368">
        <v>2.19064268461205E-2</v>
      </c>
    </row>
    <row r="369" spans="3:8">
      <c r="C369" s="187" t="s">
        <v>1281</v>
      </c>
      <c r="D369" t="s">
        <v>1282</v>
      </c>
      <c r="E369" t="s">
        <v>1283</v>
      </c>
      <c r="F369">
        <v>6.88E-2</v>
      </c>
      <c r="G369">
        <v>22.6</v>
      </c>
      <c r="H369">
        <v>6.7981899383400796E-2</v>
      </c>
    </row>
    <row r="370" spans="3:8">
      <c r="C370" s="187" t="s">
        <v>1284</v>
      </c>
      <c r="D370" t="s">
        <v>1285</v>
      </c>
      <c r="E370" t="s">
        <v>1286</v>
      </c>
      <c r="F370">
        <v>6.88E-2</v>
      </c>
      <c r="G370">
        <v>237.7</v>
      </c>
      <c r="H370">
        <v>-8.3121879270165705E-2</v>
      </c>
    </row>
    <row r="371" spans="3:8">
      <c r="C371" s="187" t="s">
        <v>1287</v>
      </c>
      <c r="D371" t="s">
        <v>1288</v>
      </c>
      <c r="E371" t="s">
        <v>1289</v>
      </c>
      <c r="F371">
        <v>6.7799999999999999E-2</v>
      </c>
      <c r="G371">
        <v>127.2</v>
      </c>
      <c r="H371">
        <v>0.22463955829530799</v>
      </c>
    </row>
    <row r="372" spans="3:8">
      <c r="C372" s="187" t="s">
        <v>1290</v>
      </c>
      <c r="D372" t="s">
        <v>1291</v>
      </c>
      <c r="E372" t="s">
        <v>1292</v>
      </c>
      <c r="F372">
        <v>6.7400000000000002E-2</v>
      </c>
      <c r="G372">
        <v>7.2</v>
      </c>
      <c r="H372">
        <v>2.8240047039507901E-2</v>
      </c>
    </row>
    <row r="373" spans="3:8">
      <c r="C373" s="187" t="s">
        <v>1293</v>
      </c>
      <c r="D373" t="s">
        <v>1294</v>
      </c>
      <c r="E373" t="s">
        <v>1295</v>
      </c>
      <c r="F373">
        <v>6.6199999999999995E-2</v>
      </c>
      <c r="G373">
        <v>3.6</v>
      </c>
      <c r="H373">
        <v>0.33769562356946298</v>
      </c>
    </row>
    <row r="374" spans="3:8">
      <c r="C374" s="187" t="s">
        <v>1296</v>
      </c>
      <c r="D374" t="s">
        <v>1297</v>
      </c>
      <c r="E374" t="s">
        <v>1298</v>
      </c>
      <c r="F374">
        <v>6.6199999999999995E-2</v>
      </c>
      <c r="G374">
        <v>118.2</v>
      </c>
      <c r="H374">
        <v>-6.6208967121634904E-2</v>
      </c>
    </row>
    <row r="375" spans="3:8">
      <c r="C375" s="187" t="s">
        <v>1299</v>
      </c>
      <c r="D375" t="s">
        <v>1300</v>
      </c>
      <c r="E375" t="s">
        <v>1301</v>
      </c>
      <c r="F375">
        <v>6.6199999999999995E-2</v>
      </c>
      <c r="G375">
        <v>23.4</v>
      </c>
      <c r="H375">
        <v>6.33613607075766E-2</v>
      </c>
    </row>
    <row r="376" spans="3:8">
      <c r="C376" s="187" t="s">
        <v>1302</v>
      </c>
      <c r="D376" t="s">
        <v>1303</v>
      </c>
      <c r="E376" t="s">
        <v>1304</v>
      </c>
      <c r="F376">
        <v>6.5999999999999906E-2</v>
      </c>
      <c r="G376">
        <v>8.1</v>
      </c>
      <c r="H376">
        <v>-7.2300473631524004E-3</v>
      </c>
    </row>
    <row r="377" spans="3:8">
      <c r="C377" s="187" t="s">
        <v>1305</v>
      </c>
      <c r="D377" t="s">
        <v>1306</v>
      </c>
      <c r="E377" t="s">
        <v>1307</v>
      </c>
      <c r="F377">
        <v>6.5000000000000002E-2</v>
      </c>
      <c r="G377">
        <v>7.5</v>
      </c>
      <c r="H377">
        <v>4.5279898453617198E-2</v>
      </c>
    </row>
    <row r="378" spans="3:8">
      <c r="C378" s="187" t="s">
        <v>1308</v>
      </c>
      <c r="D378" t="s">
        <v>1309</v>
      </c>
      <c r="E378" t="s">
        <v>1310</v>
      </c>
      <c r="F378">
        <v>6.4399999999999999E-2</v>
      </c>
      <c r="G378">
        <v>3.5</v>
      </c>
      <c r="H378">
        <v>-1.4839551017893</v>
      </c>
    </row>
    <row r="379" spans="3:8">
      <c r="C379" s="187" t="s">
        <v>1311</v>
      </c>
      <c r="D379" t="s">
        <v>1312</v>
      </c>
      <c r="E379" t="s">
        <v>1313</v>
      </c>
      <c r="F379">
        <v>6.4199999999999993E-2</v>
      </c>
      <c r="G379">
        <v>18.100000000000001</v>
      </c>
      <c r="H379">
        <v>4.5793356650997701E-2</v>
      </c>
    </row>
    <row r="380" spans="3:8">
      <c r="C380" s="187" t="s">
        <v>1314</v>
      </c>
      <c r="D380" t="s">
        <v>1315</v>
      </c>
      <c r="E380" t="s">
        <v>1316</v>
      </c>
      <c r="F380">
        <v>6.3200000000000006E-2</v>
      </c>
      <c r="G380">
        <v>17.5</v>
      </c>
      <c r="H380">
        <v>-0.115755316630099</v>
      </c>
    </row>
    <row r="381" spans="3:8">
      <c r="C381" s="187" t="s">
        <v>1317</v>
      </c>
      <c r="D381" t="s">
        <v>1318</v>
      </c>
      <c r="E381" t="s">
        <v>1319</v>
      </c>
      <c r="F381">
        <v>6.3E-2</v>
      </c>
      <c r="G381">
        <v>5.2</v>
      </c>
      <c r="H381">
        <v>4.3808511519284402E-2</v>
      </c>
    </row>
    <row r="382" spans="3:8">
      <c r="C382" s="187" t="s">
        <v>1320</v>
      </c>
      <c r="D382" t="s">
        <v>1321</v>
      </c>
      <c r="E382" t="s">
        <v>1322</v>
      </c>
      <c r="F382">
        <v>6.2799999999999995E-2</v>
      </c>
      <c r="G382">
        <v>8.1</v>
      </c>
      <c r="H382">
        <v>-0.15069236259961499</v>
      </c>
    </row>
    <row r="383" spans="3:8">
      <c r="C383" s="187" t="s">
        <v>1323</v>
      </c>
      <c r="D383" t="s">
        <v>1324</v>
      </c>
      <c r="E383" t="s">
        <v>1325</v>
      </c>
      <c r="F383">
        <v>6.2E-2</v>
      </c>
      <c r="G383">
        <v>10</v>
      </c>
      <c r="H383">
        <v>1.7657773146565001E-2</v>
      </c>
    </row>
    <row r="384" spans="3:8">
      <c r="C384" s="187" t="s">
        <v>1326</v>
      </c>
      <c r="D384" t="s">
        <v>1327</v>
      </c>
      <c r="E384" t="s">
        <v>1328</v>
      </c>
      <c r="F384">
        <v>6.1800000000000001E-2</v>
      </c>
      <c r="G384">
        <v>13.2</v>
      </c>
      <c r="H384">
        <v>0.14949554633630799</v>
      </c>
    </row>
    <row r="385" spans="3:8">
      <c r="C385" s="187" t="s">
        <v>1329</v>
      </c>
      <c r="D385" t="s">
        <v>1330</v>
      </c>
      <c r="E385" t="s">
        <v>1331</v>
      </c>
      <c r="F385">
        <v>6.1199999999999997E-2</v>
      </c>
      <c r="G385">
        <v>6.1</v>
      </c>
      <c r="H385">
        <v>-9.49594995709961E-2</v>
      </c>
    </row>
    <row r="386" spans="3:8">
      <c r="C386" s="187" t="s">
        <v>1332</v>
      </c>
      <c r="D386" t="s">
        <v>1333</v>
      </c>
      <c r="E386" t="s">
        <v>1334</v>
      </c>
      <c r="F386">
        <v>6.0999999999999999E-2</v>
      </c>
      <c r="G386">
        <v>-1.6</v>
      </c>
      <c r="H386">
        <v>1.7730423627854099</v>
      </c>
    </row>
    <row r="387" spans="3:8">
      <c r="C387" s="187" t="s">
        <v>1335</v>
      </c>
      <c r="D387" t="s">
        <v>1336</v>
      </c>
      <c r="E387" t="s">
        <v>1337</v>
      </c>
      <c r="F387">
        <v>6.08E-2</v>
      </c>
      <c r="G387">
        <v>-3.2</v>
      </c>
      <c r="H387">
        <v>-0.46245147183280699</v>
      </c>
    </row>
    <row r="388" spans="3:8">
      <c r="C388" s="187" t="s">
        <v>1338</v>
      </c>
      <c r="D388" t="s">
        <v>1339</v>
      </c>
      <c r="E388" t="s">
        <v>1340</v>
      </c>
      <c r="F388">
        <v>6.0600000000000001E-2</v>
      </c>
      <c r="G388">
        <v>53</v>
      </c>
      <c r="H388">
        <v>0.22500046590194001</v>
      </c>
    </row>
    <row r="389" spans="3:8">
      <c r="C389" s="187" t="s">
        <v>1341</v>
      </c>
      <c r="D389" t="s">
        <v>1342</v>
      </c>
      <c r="E389" t="s">
        <v>1343</v>
      </c>
      <c r="F389">
        <v>6.0600000000000001E-2</v>
      </c>
      <c r="G389">
        <v>20.7</v>
      </c>
      <c r="H389">
        <v>-0.16176198045354401</v>
      </c>
    </row>
    <row r="390" spans="3:8">
      <c r="C390" s="187" t="s">
        <v>1344</v>
      </c>
      <c r="D390" t="s">
        <v>1345</v>
      </c>
      <c r="E390" t="s">
        <v>1346</v>
      </c>
      <c r="F390">
        <v>6.0399999999999898E-2</v>
      </c>
      <c r="G390">
        <v>44.8</v>
      </c>
      <c r="H390">
        <v>0.130506971257074</v>
      </c>
    </row>
    <row r="391" spans="3:8">
      <c r="C391" s="187" t="s">
        <v>1347</v>
      </c>
      <c r="D391" t="s">
        <v>1348</v>
      </c>
      <c r="E391" t="s">
        <v>1349</v>
      </c>
      <c r="F391">
        <v>6.0399999999999898E-2</v>
      </c>
      <c r="G391">
        <v>11.8</v>
      </c>
      <c r="H391">
        <v>-5.49431706676861E-2</v>
      </c>
    </row>
    <row r="392" spans="3:8">
      <c r="C392" s="187" t="s">
        <v>1350</v>
      </c>
      <c r="D392" t="s">
        <v>1351</v>
      </c>
      <c r="E392" t="s">
        <v>1352</v>
      </c>
      <c r="F392">
        <v>5.9799999999999999E-2</v>
      </c>
      <c r="G392">
        <v>29.1</v>
      </c>
      <c r="H392">
        <v>0.28454487939008599</v>
      </c>
    </row>
    <row r="393" spans="3:8">
      <c r="C393" s="187" t="s">
        <v>1353</v>
      </c>
      <c r="D393" t="s">
        <v>1354</v>
      </c>
      <c r="E393" t="s">
        <v>1355</v>
      </c>
      <c r="F393">
        <v>5.9200000000000003E-2</v>
      </c>
      <c r="G393">
        <v>7.3</v>
      </c>
      <c r="H393">
        <v>-5.6823736064167699E-2</v>
      </c>
    </row>
    <row r="394" spans="3:8">
      <c r="C394" s="187" t="s">
        <v>1356</v>
      </c>
      <c r="D394" t="s">
        <v>1357</v>
      </c>
      <c r="E394" t="s">
        <v>1358</v>
      </c>
      <c r="F394">
        <v>5.9199999999999899E-2</v>
      </c>
      <c r="G394">
        <v>23.3</v>
      </c>
      <c r="H394">
        <v>-6.8245255714988601E-3</v>
      </c>
    </row>
    <row r="395" spans="3:8">
      <c r="C395" s="187" t="s">
        <v>1359</v>
      </c>
      <c r="D395" t="s">
        <v>1360</v>
      </c>
      <c r="E395" t="s">
        <v>1361</v>
      </c>
      <c r="F395">
        <v>5.8999999999999997E-2</v>
      </c>
      <c r="G395">
        <v>13.2</v>
      </c>
      <c r="H395">
        <v>9.4475000865870806E-3</v>
      </c>
    </row>
    <row r="396" spans="3:8">
      <c r="C396" s="187" t="s">
        <v>1362</v>
      </c>
      <c r="D396" t="s">
        <v>1363</v>
      </c>
      <c r="E396" t="s">
        <v>1364</v>
      </c>
      <c r="F396">
        <v>5.7599999999999998E-2</v>
      </c>
      <c r="G396">
        <v>21.4</v>
      </c>
      <c r="H396">
        <v>0.21079123613544301</v>
      </c>
    </row>
    <row r="397" spans="3:8">
      <c r="C397" s="187" t="s">
        <v>1365</v>
      </c>
      <c r="D397" t="s">
        <v>1366</v>
      </c>
      <c r="E397" t="s">
        <v>1367</v>
      </c>
      <c r="F397">
        <v>5.74E-2</v>
      </c>
      <c r="G397">
        <v>19.3</v>
      </c>
      <c r="H397">
        <v>-2.4615009481699899E-2</v>
      </c>
    </row>
    <row r="398" spans="3:8">
      <c r="C398" s="187" t="s">
        <v>1368</v>
      </c>
      <c r="D398" t="s">
        <v>1369</v>
      </c>
      <c r="E398" t="s">
        <v>1370</v>
      </c>
      <c r="F398">
        <v>5.6599999999999998E-2</v>
      </c>
      <c r="G398">
        <v>7.8</v>
      </c>
      <c r="H398">
        <v>-1.3587254172688299E-2</v>
      </c>
    </row>
    <row r="399" spans="3:8">
      <c r="C399" s="187" t="s">
        <v>1371</v>
      </c>
      <c r="D399" t="s">
        <v>1372</v>
      </c>
      <c r="E399" t="s">
        <v>1373</v>
      </c>
      <c r="F399">
        <v>5.5800000000000002E-2</v>
      </c>
      <c r="G399">
        <v>113</v>
      </c>
      <c r="H399">
        <v>-6.3745607407774393E-2</v>
      </c>
    </row>
    <row r="400" spans="3:8">
      <c r="C400" s="187" t="s">
        <v>1374</v>
      </c>
      <c r="D400" t="s">
        <v>1375</v>
      </c>
      <c r="E400" t="s">
        <v>1376</v>
      </c>
      <c r="F400">
        <v>5.5399999999999998E-2</v>
      </c>
      <c r="G400">
        <v>14.1</v>
      </c>
      <c r="H400">
        <v>-0.156058736817629</v>
      </c>
    </row>
    <row r="401" spans="3:8">
      <c r="C401" s="187" t="s">
        <v>1377</v>
      </c>
      <c r="D401" t="s">
        <v>1378</v>
      </c>
      <c r="E401" t="s">
        <v>1379</v>
      </c>
      <c r="F401">
        <v>5.5199999999999999E-2</v>
      </c>
      <c r="G401">
        <v>316</v>
      </c>
      <c r="H401">
        <v>-6.7972756417507302E-2</v>
      </c>
    </row>
    <row r="402" spans="3:8">
      <c r="C402" s="187" t="s">
        <v>1380</v>
      </c>
      <c r="D402" t="s">
        <v>1381</v>
      </c>
      <c r="E402" t="s">
        <v>1382</v>
      </c>
      <c r="F402">
        <v>5.5199999999999902E-2</v>
      </c>
      <c r="G402">
        <v>10.9</v>
      </c>
      <c r="H402">
        <v>9.8686777923819594E-2</v>
      </c>
    </row>
    <row r="403" spans="3:8">
      <c r="C403" s="187" t="s">
        <v>1383</v>
      </c>
      <c r="D403" t="s">
        <v>1384</v>
      </c>
      <c r="E403" t="s">
        <v>1385</v>
      </c>
      <c r="F403">
        <v>5.31999999999999E-2</v>
      </c>
      <c r="G403">
        <v>14.4</v>
      </c>
      <c r="H403">
        <v>-0.172596691298502</v>
      </c>
    </row>
    <row r="404" spans="3:8">
      <c r="C404" s="187" t="s">
        <v>1386</v>
      </c>
      <c r="D404" t="s">
        <v>1387</v>
      </c>
      <c r="E404" t="s">
        <v>1388</v>
      </c>
      <c r="F404">
        <v>5.2999999999999999E-2</v>
      </c>
      <c r="G404">
        <v>-157.69999999999999</v>
      </c>
      <c r="H404">
        <v>-0.13740480089033799</v>
      </c>
    </row>
    <row r="405" spans="3:8">
      <c r="C405" s="187" t="s">
        <v>1389</v>
      </c>
      <c r="D405" t="s">
        <v>1390</v>
      </c>
      <c r="E405" t="s">
        <v>1391</v>
      </c>
      <c r="F405">
        <v>5.2999999999999999E-2</v>
      </c>
      <c r="G405">
        <v>9.6</v>
      </c>
      <c r="H405">
        <v>-0.202119490218826</v>
      </c>
    </row>
    <row r="406" spans="3:8">
      <c r="C406" s="187" t="s">
        <v>1392</v>
      </c>
      <c r="D406" t="s">
        <v>1393</v>
      </c>
      <c r="E406" t="s">
        <v>1394</v>
      </c>
      <c r="F406">
        <v>5.2600000000000001E-2</v>
      </c>
      <c r="G406">
        <v>86.7</v>
      </c>
      <c r="H406">
        <v>-9.4247835813191294E-2</v>
      </c>
    </row>
    <row r="407" spans="3:8">
      <c r="C407" s="187" t="s">
        <v>1395</v>
      </c>
      <c r="D407" t="s">
        <v>1396</v>
      </c>
      <c r="E407" t="s">
        <v>1397</v>
      </c>
      <c r="F407">
        <v>5.2400000000000002E-2</v>
      </c>
      <c r="G407">
        <v>14.6</v>
      </c>
      <c r="H407">
        <v>-2.3924248085955301E-2</v>
      </c>
    </row>
    <row r="408" spans="3:8">
      <c r="C408" s="187" t="s">
        <v>1398</v>
      </c>
      <c r="D408" t="s">
        <v>1399</v>
      </c>
      <c r="E408" t="s">
        <v>1400</v>
      </c>
      <c r="F408">
        <v>5.1999999999999998E-2</v>
      </c>
      <c r="G408">
        <v>62.9</v>
      </c>
      <c r="H408">
        <v>-0.111604231115091</v>
      </c>
    </row>
    <row r="409" spans="3:8">
      <c r="C409" s="187" t="s">
        <v>1401</v>
      </c>
      <c r="D409" t="s">
        <v>1402</v>
      </c>
      <c r="E409" t="s">
        <v>1403</v>
      </c>
      <c r="F409">
        <v>5.16E-2</v>
      </c>
      <c r="G409">
        <v>149.9</v>
      </c>
      <c r="H409">
        <v>-0.21381468971725401</v>
      </c>
    </row>
    <row r="410" spans="3:8">
      <c r="C410" s="187" t="s">
        <v>1404</v>
      </c>
      <c r="D410" t="s">
        <v>1405</v>
      </c>
      <c r="E410" t="s">
        <v>1406</v>
      </c>
      <c r="F410">
        <v>5.1599999999999903E-2</v>
      </c>
      <c r="G410">
        <v>3.9</v>
      </c>
      <c r="H410">
        <v>-2.21979477690696E-3</v>
      </c>
    </row>
    <row r="411" spans="3:8">
      <c r="C411" s="187" t="s">
        <v>1407</v>
      </c>
      <c r="D411" t="s">
        <v>1408</v>
      </c>
      <c r="E411" t="s">
        <v>1409</v>
      </c>
      <c r="F411">
        <v>5.0799999999999998E-2</v>
      </c>
      <c r="G411">
        <v>616.70000000000005</v>
      </c>
      <c r="H411">
        <v>-8.1785500274724504E-2</v>
      </c>
    </row>
    <row r="412" spans="3:8">
      <c r="C412" s="187" t="s">
        <v>1410</v>
      </c>
      <c r="D412" t="s">
        <v>1411</v>
      </c>
      <c r="E412" t="s">
        <v>1412</v>
      </c>
      <c r="F412">
        <v>4.9799999999999997E-2</v>
      </c>
      <c r="G412">
        <v>-18.8</v>
      </c>
      <c r="H412">
        <v>-0.12441302296862</v>
      </c>
    </row>
    <row r="413" spans="3:8">
      <c r="C413" s="187" t="s">
        <v>1413</v>
      </c>
      <c r="D413" t="s">
        <v>1414</v>
      </c>
      <c r="E413" t="s">
        <v>1415</v>
      </c>
      <c r="F413">
        <v>4.8799999999999899E-2</v>
      </c>
      <c r="G413">
        <v>76</v>
      </c>
      <c r="H413">
        <v>-0.186969390241288</v>
      </c>
    </row>
    <row r="414" spans="3:8">
      <c r="C414" s="187" t="s">
        <v>1416</v>
      </c>
      <c r="D414" t="s">
        <v>1417</v>
      </c>
      <c r="E414" t="s">
        <v>1418</v>
      </c>
      <c r="F414">
        <v>4.82E-2</v>
      </c>
      <c r="G414">
        <v>9.5</v>
      </c>
      <c r="H414">
        <v>8.9419607090647099E-2</v>
      </c>
    </row>
    <row r="415" spans="3:8">
      <c r="C415" s="187" t="s">
        <v>1419</v>
      </c>
      <c r="D415" t="s">
        <v>1420</v>
      </c>
      <c r="E415" t="s">
        <v>1421</v>
      </c>
      <c r="F415">
        <v>4.8000000000000001E-2</v>
      </c>
      <c r="G415">
        <v>33.200000000000003</v>
      </c>
      <c r="H415">
        <v>-8.5734157658548901E-2</v>
      </c>
    </row>
    <row r="416" spans="3:8">
      <c r="C416" s="187" t="s">
        <v>1422</v>
      </c>
      <c r="D416" t="s">
        <v>1423</v>
      </c>
      <c r="E416" t="s">
        <v>1424</v>
      </c>
      <c r="F416">
        <v>4.7800000000000002E-2</v>
      </c>
      <c r="G416">
        <v>8695.9</v>
      </c>
      <c r="H416">
        <v>5.1537016942073202E-2</v>
      </c>
    </row>
    <row r="417" spans="3:8">
      <c r="C417" s="187" t="s">
        <v>1425</v>
      </c>
      <c r="D417" t="s">
        <v>1426</v>
      </c>
      <c r="E417" t="s">
        <v>1427</v>
      </c>
      <c r="F417">
        <v>4.7599999999999899E-2</v>
      </c>
      <c r="G417">
        <v>43.1</v>
      </c>
      <c r="H417">
        <v>0.15179603731536001</v>
      </c>
    </row>
    <row r="418" spans="3:8">
      <c r="C418" s="187" t="s">
        <v>1428</v>
      </c>
      <c r="D418" t="s">
        <v>1429</v>
      </c>
      <c r="E418" t="s">
        <v>1430</v>
      </c>
      <c r="F418">
        <v>4.7399999999999998E-2</v>
      </c>
      <c r="G418">
        <v>8.8000000000000007</v>
      </c>
      <c r="H418">
        <v>1.3163379838676399</v>
      </c>
    </row>
    <row r="419" spans="3:8">
      <c r="C419" s="187" t="s">
        <v>1431</v>
      </c>
      <c r="D419" t="s">
        <v>1432</v>
      </c>
      <c r="E419" t="s">
        <v>1433</v>
      </c>
      <c r="F419">
        <v>4.7199999999999999E-2</v>
      </c>
      <c r="G419">
        <v>25.7</v>
      </c>
      <c r="H419">
        <v>4.9752988962614403E-2</v>
      </c>
    </row>
    <row r="420" spans="3:8">
      <c r="C420" s="187" t="s">
        <v>1434</v>
      </c>
      <c r="D420" t="s">
        <v>1435</v>
      </c>
      <c r="E420" t="s">
        <v>1436</v>
      </c>
      <c r="F420">
        <v>4.6800000000000001E-2</v>
      </c>
      <c r="G420">
        <v>16.399999999999999</v>
      </c>
      <c r="H420">
        <v>-0.365335643988072</v>
      </c>
    </row>
    <row r="421" spans="3:8">
      <c r="C421" s="187" t="s">
        <v>1437</v>
      </c>
      <c r="D421" t="s">
        <v>1438</v>
      </c>
      <c r="E421" t="s">
        <v>1439</v>
      </c>
      <c r="F421">
        <v>4.6599999999999898E-2</v>
      </c>
      <c r="G421">
        <v>9.5</v>
      </c>
      <c r="H421">
        <v>4.7951661020159001E-3</v>
      </c>
    </row>
    <row r="422" spans="3:8">
      <c r="C422" s="187" t="s">
        <v>1440</v>
      </c>
      <c r="D422" t="s">
        <v>1441</v>
      </c>
      <c r="E422" t="s">
        <v>1442</v>
      </c>
      <c r="F422">
        <v>4.6199999999999998E-2</v>
      </c>
      <c r="G422">
        <v>4.3</v>
      </c>
      <c r="H422">
        <v>-0.87008892403024496</v>
      </c>
    </row>
    <row r="423" spans="3:8">
      <c r="C423" s="187" t="s">
        <v>1443</v>
      </c>
      <c r="D423" t="s">
        <v>1444</v>
      </c>
      <c r="E423" t="s">
        <v>1445</v>
      </c>
      <c r="F423">
        <v>4.58E-2</v>
      </c>
      <c r="G423">
        <v>20.9</v>
      </c>
      <c r="H423">
        <v>-0.153464907630288</v>
      </c>
    </row>
    <row r="424" spans="3:8">
      <c r="C424" s="187" t="s">
        <v>1446</v>
      </c>
      <c r="D424" t="s">
        <v>1447</v>
      </c>
      <c r="E424" t="s">
        <v>1448</v>
      </c>
      <c r="F424">
        <v>4.58E-2</v>
      </c>
      <c r="G424">
        <v>5.3</v>
      </c>
      <c r="H424">
        <v>-0.20673007324345</v>
      </c>
    </row>
    <row r="425" spans="3:8">
      <c r="C425" s="187" t="s">
        <v>1449</v>
      </c>
      <c r="D425" t="s">
        <v>1450</v>
      </c>
      <c r="E425" t="s">
        <v>1451</v>
      </c>
      <c r="F425">
        <v>4.5599999999999898E-2</v>
      </c>
      <c r="G425">
        <v>23.3</v>
      </c>
      <c r="H425">
        <v>-7.0861784248134302E-2</v>
      </c>
    </row>
    <row r="426" spans="3:8">
      <c r="C426" s="187" t="s">
        <v>1452</v>
      </c>
      <c r="D426" t="s">
        <v>1453</v>
      </c>
      <c r="E426" t="s">
        <v>1454</v>
      </c>
      <c r="F426">
        <v>4.5400000000000003E-2</v>
      </c>
      <c r="G426">
        <v>9.5</v>
      </c>
      <c r="H426">
        <v>-7.2099792194297796E-2</v>
      </c>
    </row>
    <row r="427" spans="3:8">
      <c r="C427" s="187" t="s">
        <v>1455</v>
      </c>
      <c r="D427" t="s">
        <v>1456</v>
      </c>
      <c r="E427" t="s">
        <v>1457</v>
      </c>
      <c r="F427">
        <v>4.4600000000000001E-2</v>
      </c>
      <c r="G427">
        <v>5.3</v>
      </c>
      <c r="H427">
        <v>3.1438123583964403E-2</v>
      </c>
    </row>
    <row r="428" spans="3:8">
      <c r="C428" s="187" t="s">
        <v>1458</v>
      </c>
      <c r="D428" t="s">
        <v>1459</v>
      </c>
      <c r="E428" t="s">
        <v>1460</v>
      </c>
      <c r="F428">
        <v>4.4200000000000003E-2</v>
      </c>
      <c r="G428">
        <v>9.6</v>
      </c>
      <c r="H428">
        <v>-0.27139843610759301</v>
      </c>
    </row>
    <row r="429" spans="3:8">
      <c r="C429" s="187" t="s">
        <v>1461</v>
      </c>
      <c r="D429" t="s">
        <v>1462</v>
      </c>
      <c r="E429" t="s">
        <v>1463</v>
      </c>
      <c r="F429">
        <v>4.3799999999999999E-2</v>
      </c>
      <c r="G429">
        <v>7.2</v>
      </c>
      <c r="H429">
        <v>-7.0572087504800499E-2</v>
      </c>
    </row>
    <row r="430" spans="3:8">
      <c r="C430" s="187" t="s">
        <v>1464</v>
      </c>
      <c r="D430" t="s">
        <v>1465</v>
      </c>
      <c r="E430" t="s">
        <v>1466</v>
      </c>
      <c r="F430">
        <v>4.3799999999999999E-2</v>
      </c>
      <c r="G430">
        <v>-2.2999999999999998</v>
      </c>
      <c r="H430">
        <v>2.5231023875529699E-2</v>
      </c>
    </row>
    <row r="431" spans="3:8">
      <c r="C431" s="187" t="s">
        <v>1467</v>
      </c>
      <c r="D431" t="s">
        <v>1468</v>
      </c>
      <c r="E431" t="s">
        <v>1469</v>
      </c>
      <c r="F431">
        <v>4.36E-2</v>
      </c>
      <c r="G431">
        <v>98.2</v>
      </c>
      <c r="H431">
        <v>-6.2690906864355703E-2</v>
      </c>
    </row>
    <row r="432" spans="3:8">
      <c r="C432" s="187" t="s">
        <v>1470</v>
      </c>
      <c r="D432" t="s">
        <v>1471</v>
      </c>
      <c r="E432" t="s">
        <v>1472</v>
      </c>
      <c r="F432">
        <v>4.36E-2</v>
      </c>
      <c r="G432">
        <v>9.9</v>
      </c>
      <c r="H432">
        <v>-0.112363526318049</v>
      </c>
    </row>
    <row r="433" spans="3:8">
      <c r="C433" s="187" t="s">
        <v>1473</v>
      </c>
      <c r="D433" t="s">
        <v>1474</v>
      </c>
      <c r="E433" t="s">
        <v>1475</v>
      </c>
      <c r="F433">
        <v>4.2999999999999997E-2</v>
      </c>
      <c r="G433">
        <v>46.1</v>
      </c>
      <c r="H433">
        <v>-0.23478226895246099</v>
      </c>
    </row>
    <row r="434" spans="3:8">
      <c r="C434" s="187" t="s">
        <v>1476</v>
      </c>
      <c r="D434" t="s">
        <v>1477</v>
      </c>
      <c r="E434" t="s">
        <v>1478</v>
      </c>
      <c r="F434">
        <v>4.2799999999999998E-2</v>
      </c>
      <c r="G434">
        <v>11.2</v>
      </c>
      <c r="H434">
        <v>0.20444593932525401</v>
      </c>
    </row>
    <row r="435" spans="3:8">
      <c r="C435" s="187" t="s">
        <v>1479</v>
      </c>
      <c r="D435" t="s">
        <v>1480</v>
      </c>
      <c r="E435" t="s">
        <v>1481</v>
      </c>
      <c r="F435">
        <v>4.2799999999999901E-2</v>
      </c>
      <c r="G435">
        <v>18.8</v>
      </c>
      <c r="H435">
        <v>-0.24815108052509599</v>
      </c>
    </row>
    <row r="436" spans="3:8">
      <c r="C436" s="187" t="s">
        <v>1482</v>
      </c>
      <c r="D436" t="s">
        <v>1483</v>
      </c>
      <c r="E436" t="s">
        <v>1484</v>
      </c>
      <c r="F436">
        <v>4.2599999999999999E-2</v>
      </c>
      <c r="G436">
        <v>31.4</v>
      </c>
      <c r="H436">
        <v>-0.171819655116979</v>
      </c>
    </row>
    <row r="437" spans="3:8">
      <c r="C437" s="187" t="s">
        <v>1485</v>
      </c>
      <c r="D437" t="s">
        <v>1486</v>
      </c>
      <c r="E437" t="s">
        <v>1487</v>
      </c>
      <c r="F437">
        <v>4.1399999999999999E-2</v>
      </c>
      <c r="G437">
        <v>43.4</v>
      </c>
      <c r="H437">
        <v>8.8361829824309499E-2</v>
      </c>
    </row>
    <row r="438" spans="3:8">
      <c r="C438" s="187" t="s">
        <v>1488</v>
      </c>
      <c r="D438" t="s">
        <v>1489</v>
      </c>
      <c r="E438" t="s">
        <v>1490</v>
      </c>
      <c r="F438">
        <v>4.0800000000000003E-2</v>
      </c>
      <c r="G438">
        <v>11.8</v>
      </c>
      <c r="H438">
        <v>-0.111597309921193</v>
      </c>
    </row>
    <row r="439" spans="3:8">
      <c r="C439" s="187" t="s">
        <v>1491</v>
      </c>
      <c r="D439" t="s">
        <v>1492</v>
      </c>
      <c r="E439" t="s">
        <v>1493</v>
      </c>
      <c r="F439">
        <v>4.0399999999999998E-2</v>
      </c>
      <c r="G439">
        <v>71.400000000000006</v>
      </c>
      <c r="H439">
        <v>5.2671685364106803E-2</v>
      </c>
    </row>
    <row r="440" spans="3:8">
      <c r="C440" s="187" t="s">
        <v>1494</v>
      </c>
      <c r="D440" t="s">
        <v>1495</v>
      </c>
      <c r="E440" t="s">
        <v>1496</v>
      </c>
      <c r="F440">
        <v>4.0399999999999998E-2</v>
      </c>
      <c r="G440">
        <v>30.5</v>
      </c>
      <c r="H440">
        <v>-7.5627263493947605E-2</v>
      </c>
    </row>
    <row r="441" spans="3:8">
      <c r="C441" s="187" t="s">
        <v>1497</v>
      </c>
      <c r="D441" t="s">
        <v>1498</v>
      </c>
      <c r="E441" t="s">
        <v>1499</v>
      </c>
      <c r="F441">
        <v>4.02E-2</v>
      </c>
      <c r="G441">
        <v>33</v>
      </c>
      <c r="H441">
        <v>-2.3042253502719701E-2</v>
      </c>
    </row>
    <row r="442" spans="3:8">
      <c r="C442" s="187" t="s">
        <v>1500</v>
      </c>
      <c r="D442" t="s">
        <v>1501</v>
      </c>
      <c r="E442" t="s">
        <v>1502</v>
      </c>
      <c r="F442">
        <v>3.9399999999999998E-2</v>
      </c>
      <c r="G442">
        <v>8.1</v>
      </c>
      <c r="H442">
        <v>-0.19507768163523201</v>
      </c>
    </row>
    <row r="443" spans="3:8">
      <c r="C443" s="187" t="s">
        <v>1503</v>
      </c>
      <c r="D443" t="s">
        <v>1504</v>
      </c>
      <c r="E443" t="s">
        <v>1505</v>
      </c>
      <c r="F443">
        <v>3.8399999999999997E-2</v>
      </c>
      <c r="G443">
        <v>-3.4</v>
      </c>
      <c r="H443">
        <v>-8.0680502523458097E-2</v>
      </c>
    </row>
    <row r="444" spans="3:8">
      <c r="C444" s="187" t="s">
        <v>1506</v>
      </c>
      <c r="D444" t="s">
        <v>1507</v>
      </c>
      <c r="E444" t="s">
        <v>1508</v>
      </c>
      <c r="F444">
        <v>3.8199999999999998E-2</v>
      </c>
      <c r="G444">
        <v>43.3</v>
      </c>
      <c r="H444">
        <v>-0.100784713813993</v>
      </c>
    </row>
    <row r="445" spans="3:8">
      <c r="C445" s="187" t="s">
        <v>1509</v>
      </c>
      <c r="D445" t="s">
        <v>1510</v>
      </c>
      <c r="E445" t="s">
        <v>1511</v>
      </c>
      <c r="F445">
        <v>3.7600000000000001E-2</v>
      </c>
      <c r="G445">
        <v>390.7</v>
      </c>
      <c r="H445">
        <v>-0.244176293107987</v>
      </c>
    </row>
    <row r="446" spans="3:8">
      <c r="C446" s="187" t="s">
        <v>1512</v>
      </c>
      <c r="D446" t="s">
        <v>1513</v>
      </c>
      <c r="E446" t="s">
        <v>1514</v>
      </c>
      <c r="F446">
        <v>3.6600000000000001E-2</v>
      </c>
      <c r="G446">
        <v>7.1</v>
      </c>
      <c r="H446">
        <v>-0.19187856142342599</v>
      </c>
    </row>
    <row r="447" spans="3:8">
      <c r="C447" s="187" t="s">
        <v>1515</v>
      </c>
      <c r="D447" t="s">
        <v>1516</v>
      </c>
      <c r="E447" t="s">
        <v>1517</v>
      </c>
      <c r="F447">
        <v>3.5999999999999997E-2</v>
      </c>
      <c r="G447">
        <v>18.2</v>
      </c>
      <c r="H447">
        <v>-0.132615665390863</v>
      </c>
    </row>
    <row r="448" spans="3:8">
      <c r="C448" s="187" t="s">
        <v>1518</v>
      </c>
      <c r="D448" t="s">
        <v>1519</v>
      </c>
      <c r="E448" t="s">
        <v>1520</v>
      </c>
      <c r="F448">
        <v>3.5199999999999898E-2</v>
      </c>
      <c r="G448">
        <v>29.5</v>
      </c>
      <c r="H448">
        <v>-9.7178777137573197E-2</v>
      </c>
    </row>
    <row r="449" spans="3:8">
      <c r="C449" s="187" t="s">
        <v>1521</v>
      </c>
      <c r="D449" t="s">
        <v>1522</v>
      </c>
      <c r="E449" t="s">
        <v>1523</v>
      </c>
      <c r="F449">
        <v>3.5199999999999898E-2</v>
      </c>
      <c r="G449">
        <v>4.7</v>
      </c>
      <c r="H449">
        <v>-0.20897263460892501</v>
      </c>
    </row>
    <row r="450" spans="3:8">
      <c r="C450" s="187" t="s">
        <v>1524</v>
      </c>
      <c r="D450" t="s">
        <v>1525</v>
      </c>
      <c r="E450" t="s">
        <v>1526</v>
      </c>
      <c r="F450">
        <v>3.4799999999999998E-2</v>
      </c>
      <c r="G450">
        <v>46</v>
      </c>
      <c r="H450">
        <v>0.15865192804324499</v>
      </c>
    </row>
    <row r="451" spans="3:8">
      <c r="C451" s="187" t="s">
        <v>1527</v>
      </c>
      <c r="D451" t="s">
        <v>1528</v>
      </c>
      <c r="E451" t="s">
        <v>1529</v>
      </c>
      <c r="F451">
        <v>3.4399999999999903E-2</v>
      </c>
      <c r="G451">
        <v>448.5</v>
      </c>
      <c r="H451">
        <v>9.6112001129488298E-2</v>
      </c>
    </row>
    <row r="452" spans="3:8">
      <c r="C452" s="187" t="s">
        <v>1530</v>
      </c>
      <c r="D452" t="s">
        <v>1531</v>
      </c>
      <c r="E452" t="s">
        <v>1532</v>
      </c>
      <c r="F452">
        <v>3.2599999999999997E-2</v>
      </c>
      <c r="G452">
        <v>34</v>
      </c>
      <c r="H452">
        <v>-0.27040434162508997</v>
      </c>
    </row>
    <row r="453" spans="3:8">
      <c r="C453" s="187" t="s">
        <v>1533</v>
      </c>
      <c r="D453" t="s">
        <v>1534</v>
      </c>
      <c r="E453" t="s">
        <v>1535</v>
      </c>
      <c r="F453">
        <v>3.2399999999999998E-2</v>
      </c>
      <c r="G453">
        <v>8.8000000000000007</v>
      </c>
      <c r="H453">
        <v>9.7483480507929196E-2</v>
      </c>
    </row>
    <row r="454" spans="3:8">
      <c r="C454" s="187" t="s">
        <v>1536</v>
      </c>
      <c r="D454" t="s">
        <v>1537</v>
      </c>
      <c r="E454" t="s">
        <v>1538</v>
      </c>
      <c r="F454">
        <v>3.0800000000000001E-2</v>
      </c>
      <c r="G454">
        <v>149.69999999999999</v>
      </c>
      <c r="H454">
        <v>-1.28188682382372E-2</v>
      </c>
    </row>
    <row r="455" spans="3:8">
      <c r="C455" s="187" t="s">
        <v>1539</v>
      </c>
      <c r="D455" t="s">
        <v>1540</v>
      </c>
      <c r="E455" t="s">
        <v>1541</v>
      </c>
      <c r="F455">
        <v>3.04E-2</v>
      </c>
      <c r="G455">
        <v>33.1</v>
      </c>
      <c r="H455">
        <v>-6.36708660491343E-2</v>
      </c>
    </row>
    <row r="456" spans="3:8">
      <c r="C456" s="187" t="s">
        <v>1542</v>
      </c>
      <c r="D456" t="s">
        <v>1543</v>
      </c>
      <c r="E456" t="s">
        <v>1544</v>
      </c>
      <c r="F456">
        <v>0.03</v>
      </c>
      <c r="G456">
        <v>826.4</v>
      </c>
      <c r="H456">
        <v>3.5384839196286898E-2</v>
      </c>
    </row>
    <row r="457" spans="3:8">
      <c r="C457" s="187" t="s">
        <v>1545</v>
      </c>
      <c r="D457" t="s">
        <v>1546</v>
      </c>
      <c r="E457" t="s">
        <v>1547</v>
      </c>
      <c r="F457">
        <v>0.03</v>
      </c>
      <c r="G457">
        <v>54</v>
      </c>
      <c r="H457">
        <v>-4.1134117237514999E-2</v>
      </c>
    </row>
    <row r="458" spans="3:8">
      <c r="C458" s="187" t="s">
        <v>1548</v>
      </c>
      <c r="D458" t="s">
        <v>1549</v>
      </c>
      <c r="E458" t="s">
        <v>1550</v>
      </c>
      <c r="F458">
        <v>2.9600000000000001E-2</v>
      </c>
      <c r="G458">
        <v>3648.2</v>
      </c>
      <c r="H458">
        <v>3.8665382574607299</v>
      </c>
    </row>
    <row r="459" spans="3:8">
      <c r="C459" s="187" t="s">
        <v>1551</v>
      </c>
      <c r="D459" t="s">
        <v>1552</v>
      </c>
      <c r="E459" t="s">
        <v>1553</v>
      </c>
      <c r="F459">
        <v>2.8799999999999999E-2</v>
      </c>
      <c r="G459">
        <v>7</v>
      </c>
      <c r="H459">
        <v>0.34542652098837401</v>
      </c>
    </row>
    <row r="460" spans="3:8">
      <c r="C460" s="187" t="s">
        <v>1554</v>
      </c>
      <c r="D460" t="s">
        <v>1555</v>
      </c>
      <c r="E460" t="s">
        <v>1556</v>
      </c>
      <c r="F460">
        <v>2.8799999999999999E-2</v>
      </c>
      <c r="G460">
        <v>-11.5</v>
      </c>
      <c r="H460">
        <v>-4.8340050732942702E-2</v>
      </c>
    </row>
    <row r="461" spans="3:8">
      <c r="C461" s="187" t="s">
        <v>1557</v>
      </c>
      <c r="D461" t="s">
        <v>1558</v>
      </c>
      <c r="E461" t="s">
        <v>1559</v>
      </c>
      <c r="F461">
        <v>2.8400000000000002E-2</v>
      </c>
      <c r="G461">
        <v>15.1</v>
      </c>
      <c r="H461">
        <v>0.17919516428606799</v>
      </c>
    </row>
    <row r="462" spans="3:8">
      <c r="C462" s="187" t="s">
        <v>1560</v>
      </c>
      <c r="D462" t="s">
        <v>1561</v>
      </c>
      <c r="E462" t="s">
        <v>1562</v>
      </c>
      <c r="F462">
        <v>2.79999999999999E-2</v>
      </c>
      <c r="G462">
        <v>19.5</v>
      </c>
      <c r="H462">
        <v>-7.7879369339945007E-2</v>
      </c>
    </row>
    <row r="463" spans="3:8">
      <c r="C463" s="187" t="s">
        <v>1563</v>
      </c>
      <c r="D463" t="s">
        <v>1564</v>
      </c>
      <c r="E463" t="s">
        <v>1565</v>
      </c>
      <c r="F463">
        <v>2.76E-2</v>
      </c>
      <c r="G463">
        <v>-17.2</v>
      </c>
      <c r="H463">
        <v>-1.37168446584027</v>
      </c>
    </row>
    <row r="464" spans="3:8">
      <c r="C464" s="187" t="s">
        <v>1566</v>
      </c>
      <c r="D464" t="s">
        <v>1567</v>
      </c>
      <c r="E464" t="s">
        <v>1568</v>
      </c>
      <c r="F464">
        <v>2.7199999999999998E-2</v>
      </c>
      <c r="G464">
        <v>51.6</v>
      </c>
      <c r="H464">
        <v>-0.123181212238619</v>
      </c>
    </row>
    <row r="465" spans="3:8">
      <c r="C465" s="187" t="s">
        <v>1569</v>
      </c>
      <c r="D465" t="s">
        <v>1570</v>
      </c>
      <c r="E465" t="s">
        <v>1571</v>
      </c>
      <c r="F465">
        <v>2.6599999999999999E-2</v>
      </c>
      <c r="G465">
        <v>68.3</v>
      </c>
      <c r="H465">
        <v>-0.26490060595234699</v>
      </c>
    </row>
    <row r="466" spans="3:8">
      <c r="C466" s="187" t="s">
        <v>1572</v>
      </c>
      <c r="D466" t="s">
        <v>1573</v>
      </c>
      <c r="E466" t="s">
        <v>1574</v>
      </c>
      <c r="F466">
        <v>2.6200000000000001E-2</v>
      </c>
      <c r="G466">
        <v>11.2</v>
      </c>
      <c r="H466">
        <v>-1.2531863633520299</v>
      </c>
    </row>
    <row r="467" spans="3:8">
      <c r="C467" s="187" t="s">
        <v>1575</v>
      </c>
      <c r="D467" t="s">
        <v>1576</v>
      </c>
      <c r="E467" t="s">
        <v>1577</v>
      </c>
      <c r="F467">
        <v>2.5600000000000001E-2</v>
      </c>
      <c r="G467">
        <v>25</v>
      </c>
      <c r="H467">
        <v>-1.45802444945892E-3</v>
      </c>
    </row>
    <row r="468" spans="3:8">
      <c r="C468" s="187" t="s">
        <v>1578</v>
      </c>
      <c r="D468" t="s">
        <v>1579</v>
      </c>
      <c r="E468" t="s">
        <v>1580</v>
      </c>
      <c r="F468">
        <v>2.5600000000000001E-2</v>
      </c>
      <c r="G468">
        <v>76.599999999999994</v>
      </c>
      <c r="H468">
        <v>-0.145275139615827</v>
      </c>
    </row>
    <row r="469" spans="3:8">
      <c r="C469" s="187" t="s">
        <v>1581</v>
      </c>
      <c r="D469" t="s">
        <v>1582</v>
      </c>
      <c r="E469" t="s">
        <v>1583</v>
      </c>
      <c r="F469">
        <v>2.5600000000000001E-2</v>
      </c>
      <c r="G469">
        <v>21</v>
      </c>
      <c r="H469">
        <v>-0.14863258779532701</v>
      </c>
    </row>
    <row r="470" spans="3:8">
      <c r="C470" s="187" t="s">
        <v>1584</v>
      </c>
      <c r="D470" t="s">
        <v>1585</v>
      </c>
      <c r="E470" t="s">
        <v>1586</v>
      </c>
      <c r="F470">
        <v>2.52E-2</v>
      </c>
      <c r="G470">
        <v>12.4</v>
      </c>
      <c r="H470">
        <v>0.233768038810861</v>
      </c>
    </row>
    <row r="471" spans="3:8">
      <c r="C471" s="187" t="s">
        <v>1587</v>
      </c>
      <c r="D471" t="s">
        <v>1588</v>
      </c>
      <c r="E471" t="s">
        <v>1589</v>
      </c>
      <c r="F471">
        <v>2.39999999999999E-2</v>
      </c>
      <c r="G471">
        <v>-2.5</v>
      </c>
      <c r="H471">
        <v>-0.173401508282582</v>
      </c>
    </row>
    <row r="472" spans="3:8">
      <c r="C472" s="187" t="s">
        <v>1590</v>
      </c>
      <c r="D472" t="s">
        <v>1591</v>
      </c>
      <c r="E472" t="s">
        <v>1592</v>
      </c>
      <c r="F472">
        <v>2.3799999999999901E-2</v>
      </c>
      <c r="G472">
        <v>-5.3</v>
      </c>
      <c r="H472">
        <v>-0.229158281130277</v>
      </c>
    </row>
    <row r="473" spans="3:8">
      <c r="C473" s="187" t="s">
        <v>1593</v>
      </c>
      <c r="D473" t="s">
        <v>1594</v>
      </c>
      <c r="E473" t="s">
        <v>1595</v>
      </c>
      <c r="F473">
        <v>2.3799999999999901E-2</v>
      </c>
      <c r="G473">
        <v>36</v>
      </c>
      <c r="H473">
        <v>-1.23779668466379</v>
      </c>
    </row>
    <row r="474" spans="3:8">
      <c r="C474" s="187" t="s">
        <v>1596</v>
      </c>
      <c r="D474" t="s">
        <v>1597</v>
      </c>
      <c r="E474" t="s">
        <v>1598</v>
      </c>
      <c r="F474">
        <v>2.2999999999999899E-2</v>
      </c>
      <c r="G474">
        <v>-2</v>
      </c>
      <c r="H474">
        <v>2.8352502362810301E-2</v>
      </c>
    </row>
    <row r="475" spans="3:8">
      <c r="C475" s="187" t="s">
        <v>1599</v>
      </c>
      <c r="D475" t="s">
        <v>1600</v>
      </c>
      <c r="E475" t="s">
        <v>1601</v>
      </c>
      <c r="F475">
        <v>2.1999999999999999E-2</v>
      </c>
      <c r="G475">
        <v>66.099999999999994</v>
      </c>
      <c r="H475">
        <v>-0.17344175959050601</v>
      </c>
    </row>
    <row r="476" spans="3:8">
      <c r="C476" s="187" t="s">
        <v>1602</v>
      </c>
      <c r="D476" t="s">
        <v>1603</v>
      </c>
      <c r="E476" t="s">
        <v>1604</v>
      </c>
      <c r="F476">
        <v>2.1399999999999999E-2</v>
      </c>
      <c r="G476">
        <v>6.7</v>
      </c>
      <c r="H476">
        <v>0.28376466493901897</v>
      </c>
    </row>
    <row r="477" spans="3:8">
      <c r="C477" s="187" t="s">
        <v>1605</v>
      </c>
      <c r="D477" t="s">
        <v>1606</v>
      </c>
      <c r="E477" t="s">
        <v>1607</v>
      </c>
      <c r="F477">
        <v>2.1399999999999999E-2</v>
      </c>
      <c r="G477">
        <v>14.1</v>
      </c>
      <c r="H477">
        <v>-0.23380489097531201</v>
      </c>
    </row>
    <row r="478" spans="3:8">
      <c r="C478" s="187" t="s">
        <v>1608</v>
      </c>
      <c r="D478" t="s">
        <v>1609</v>
      </c>
      <c r="E478" t="s">
        <v>1610</v>
      </c>
      <c r="F478">
        <v>2.12E-2</v>
      </c>
      <c r="G478">
        <v>25</v>
      </c>
      <c r="H478">
        <v>-0.105244893506311</v>
      </c>
    </row>
    <row r="479" spans="3:8">
      <c r="C479" s="187" t="s">
        <v>1611</v>
      </c>
      <c r="D479" t="s">
        <v>1612</v>
      </c>
      <c r="E479" t="s">
        <v>1613</v>
      </c>
      <c r="F479">
        <v>2.0999999999999901E-2</v>
      </c>
      <c r="G479">
        <v>163.5</v>
      </c>
      <c r="H479">
        <v>-0.15490017870595399</v>
      </c>
    </row>
    <row r="480" spans="3:8">
      <c r="C480" s="187" t="s">
        <v>1614</v>
      </c>
      <c r="D480" t="s">
        <v>1615</v>
      </c>
      <c r="E480" t="s">
        <v>1616</v>
      </c>
      <c r="F480">
        <v>2.0399999999999901E-2</v>
      </c>
      <c r="G480">
        <v>7.5</v>
      </c>
      <c r="H480">
        <v>-0.53066899030692105</v>
      </c>
    </row>
    <row r="481" spans="3:8">
      <c r="C481" s="187" t="s">
        <v>1617</v>
      </c>
      <c r="D481" t="s">
        <v>1618</v>
      </c>
      <c r="E481" t="s">
        <v>1619</v>
      </c>
      <c r="F481">
        <v>1.9800000000000002E-2</v>
      </c>
      <c r="G481">
        <v>361</v>
      </c>
      <c r="H481">
        <v>0.32203808867434203</v>
      </c>
    </row>
    <row r="482" spans="3:8">
      <c r="C482" s="187" t="s">
        <v>1620</v>
      </c>
      <c r="D482" t="s">
        <v>1621</v>
      </c>
      <c r="E482" t="s">
        <v>1622</v>
      </c>
      <c r="F482">
        <v>1.9599999999999999E-2</v>
      </c>
      <c r="G482">
        <v>15.7</v>
      </c>
      <c r="H482">
        <v>-0.16494079454728</v>
      </c>
    </row>
    <row r="483" spans="3:8">
      <c r="C483" s="187" t="s">
        <v>1623</v>
      </c>
      <c r="D483" t="s">
        <v>1624</v>
      </c>
      <c r="E483" t="s">
        <v>1625</v>
      </c>
      <c r="F483">
        <v>1.8800000000000001E-2</v>
      </c>
      <c r="G483">
        <v>382.5</v>
      </c>
      <c r="H483">
        <v>-0.17260308939901001</v>
      </c>
    </row>
    <row r="484" spans="3:8">
      <c r="C484" s="187" t="s">
        <v>1626</v>
      </c>
      <c r="D484" t="s">
        <v>1627</v>
      </c>
      <c r="E484" t="s">
        <v>1628</v>
      </c>
      <c r="F484">
        <v>1.8800000000000001E-2</v>
      </c>
      <c r="G484">
        <v>14.8</v>
      </c>
      <c r="H484">
        <v>-7.4040372201732802E-3</v>
      </c>
    </row>
    <row r="485" spans="3:8">
      <c r="C485" s="187" t="s">
        <v>1629</v>
      </c>
      <c r="D485" t="s">
        <v>1630</v>
      </c>
      <c r="E485" t="s">
        <v>1631</v>
      </c>
      <c r="F485">
        <v>1.8800000000000001E-2</v>
      </c>
      <c r="G485">
        <v>31.5</v>
      </c>
      <c r="H485">
        <v>-0.10694578015134699</v>
      </c>
    </row>
    <row r="486" spans="3:8">
      <c r="C486" s="187" t="s">
        <v>1632</v>
      </c>
      <c r="D486" t="s">
        <v>1633</v>
      </c>
      <c r="E486" t="s">
        <v>1634</v>
      </c>
      <c r="F486">
        <v>1.8599999999999998E-2</v>
      </c>
      <c r="G486">
        <v>8.1</v>
      </c>
      <c r="H486">
        <v>-3.6227024597121002E-2</v>
      </c>
    </row>
    <row r="487" spans="3:8">
      <c r="C487" s="187" t="s">
        <v>1635</v>
      </c>
      <c r="D487" t="s">
        <v>1636</v>
      </c>
      <c r="E487" t="s">
        <v>1637</v>
      </c>
      <c r="F487">
        <v>1.6999999999999901E-2</v>
      </c>
      <c r="G487">
        <v>55.8</v>
      </c>
      <c r="H487">
        <v>-0.158339687567115</v>
      </c>
    </row>
    <row r="488" spans="3:8">
      <c r="C488" s="187" t="s">
        <v>1638</v>
      </c>
      <c r="D488" t="s">
        <v>1639</v>
      </c>
      <c r="E488" t="s">
        <v>1640</v>
      </c>
      <c r="F488">
        <v>1.55999999999999E-2</v>
      </c>
      <c r="G488">
        <v>22.7</v>
      </c>
      <c r="H488">
        <v>-0.288575967162994</v>
      </c>
    </row>
    <row r="489" spans="3:8">
      <c r="C489" s="187" t="s">
        <v>1641</v>
      </c>
      <c r="D489" t="s">
        <v>1642</v>
      </c>
      <c r="E489" t="s">
        <v>1643</v>
      </c>
      <c r="F489">
        <v>1.52E-2</v>
      </c>
      <c r="G489">
        <v>-2.8</v>
      </c>
      <c r="H489">
        <v>-0.27758599243077797</v>
      </c>
    </row>
    <row r="490" spans="3:8">
      <c r="C490" s="187" t="s">
        <v>1644</v>
      </c>
      <c r="D490" t="s">
        <v>1645</v>
      </c>
      <c r="E490" t="s">
        <v>1646</v>
      </c>
      <c r="F490">
        <v>1.4999999999999999E-2</v>
      </c>
      <c r="G490">
        <v>-2.2000000000000002</v>
      </c>
      <c r="H490">
        <v>-0.120332951104279</v>
      </c>
    </row>
    <row r="491" spans="3:8">
      <c r="C491" s="187" t="s">
        <v>1647</v>
      </c>
      <c r="D491" t="s">
        <v>1648</v>
      </c>
      <c r="E491" t="s">
        <v>1649</v>
      </c>
      <c r="F491">
        <v>1.4800000000000001E-2</v>
      </c>
      <c r="G491">
        <v>537.29999999999995</v>
      </c>
      <c r="H491">
        <v>8.7648655907198295E-2</v>
      </c>
    </row>
    <row r="492" spans="3:8">
      <c r="C492" s="187" t="s">
        <v>1650</v>
      </c>
      <c r="D492" t="s">
        <v>1651</v>
      </c>
      <c r="E492" t="s">
        <v>1652</v>
      </c>
      <c r="F492">
        <v>1.4800000000000001E-2</v>
      </c>
      <c r="G492">
        <v>48.3</v>
      </c>
      <c r="H492">
        <v>-5.7626394853674399E-2</v>
      </c>
    </row>
    <row r="493" spans="3:8">
      <c r="C493" s="187" t="s">
        <v>1653</v>
      </c>
      <c r="D493" t="s">
        <v>1654</v>
      </c>
      <c r="E493" t="s">
        <v>1655</v>
      </c>
      <c r="F493">
        <v>1.4200000000000001E-2</v>
      </c>
      <c r="G493">
        <v>36</v>
      </c>
      <c r="H493">
        <v>0.27398094820535002</v>
      </c>
    </row>
    <row r="494" spans="3:8">
      <c r="C494" s="187" t="s">
        <v>1656</v>
      </c>
      <c r="D494" t="s">
        <v>1657</v>
      </c>
      <c r="E494" t="s">
        <v>1658</v>
      </c>
      <c r="F494">
        <v>1.4E-2</v>
      </c>
      <c r="G494">
        <v>9.3000000000000007</v>
      </c>
      <c r="H494">
        <v>5.3108118315139403E-2</v>
      </c>
    </row>
    <row r="495" spans="3:8">
      <c r="C495" s="187" t="s">
        <v>1659</v>
      </c>
      <c r="D495" t="s">
        <v>1660</v>
      </c>
      <c r="E495" t="s">
        <v>1661</v>
      </c>
      <c r="F495">
        <v>1.4E-2</v>
      </c>
      <c r="G495">
        <v>52.2</v>
      </c>
      <c r="H495">
        <v>-0.71539895384905205</v>
      </c>
    </row>
    <row r="496" spans="3:8">
      <c r="C496" s="187" t="s">
        <v>1662</v>
      </c>
      <c r="D496" t="s">
        <v>1663</v>
      </c>
      <c r="E496" t="s">
        <v>1664</v>
      </c>
      <c r="F496">
        <v>1.3599999999999999E-2</v>
      </c>
      <c r="G496">
        <v>63.7</v>
      </c>
      <c r="H496">
        <v>0.17242746128752501</v>
      </c>
    </row>
    <row r="497" spans="3:8">
      <c r="C497" s="187" t="s">
        <v>1665</v>
      </c>
      <c r="D497" t="s">
        <v>1666</v>
      </c>
      <c r="E497" t="s">
        <v>1667</v>
      </c>
      <c r="F497">
        <v>1.3599999999999999E-2</v>
      </c>
      <c r="G497">
        <v>15.2</v>
      </c>
      <c r="H497">
        <v>-0.10000509077179701</v>
      </c>
    </row>
    <row r="498" spans="3:8">
      <c r="C498" s="187" t="s">
        <v>1668</v>
      </c>
      <c r="D498" t="s">
        <v>1669</v>
      </c>
      <c r="E498" t="s">
        <v>1670</v>
      </c>
      <c r="F498">
        <v>1.2800000000000001E-2</v>
      </c>
      <c r="G498">
        <v>12.3</v>
      </c>
      <c r="H498">
        <v>-0.20486861324653799</v>
      </c>
    </row>
    <row r="499" spans="3:8">
      <c r="C499" s="187" t="s">
        <v>1671</v>
      </c>
      <c r="D499" t="s">
        <v>1672</v>
      </c>
      <c r="E499" t="s">
        <v>1673</v>
      </c>
      <c r="F499">
        <v>1.0999999999999999E-2</v>
      </c>
      <c r="G499">
        <v>650.5</v>
      </c>
      <c r="H499">
        <v>-0.20680717403787699</v>
      </c>
    </row>
    <row r="500" spans="3:8">
      <c r="C500" s="187" t="s">
        <v>1674</v>
      </c>
      <c r="D500" t="s">
        <v>1675</v>
      </c>
      <c r="E500" t="s">
        <v>1676</v>
      </c>
      <c r="F500">
        <v>1.06E-2</v>
      </c>
      <c r="G500">
        <v>119.6</v>
      </c>
      <c r="H500">
        <v>-0.19660305969776601</v>
      </c>
    </row>
    <row r="501" spans="3:8">
      <c r="C501" s="187" t="s">
        <v>1677</v>
      </c>
      <c r="D501" t="s">
        <v>1678</v>
      </c>
      <c r="E501" t="s">
        <v>1679</v>
      </c>
      <c r="F501">
        <v>1.06E-2</v>
      </c>
      <c r="G501">
        <v>-3.5</v>
      </c>
      <c r="H501">
        <v>-4.7909317429132496</v>
      </c>
    </row>
    <row r="502" spans="3:8">
      <c r="C502" s="187" t="s">
        <v>1680</v>
      </c>
      <c r="D502" t="s">
        <v>1681</v>
      </c>
      <c r="E502" t="s">
        <v>1682</v>
      </c>
      <c r="F502">
        <v>9.4000000000000004E-3</v>
      </c>
      <c r="G502">
        <v>351.4</v>
      </c>
      <c r="H502">
        <v>-4.3448545686771103E-2</v>
      </c>
    </row>
    <row r="503" spans="3:8">
      <c r="C503" s="187" t="s">
        <v>1683</v>
      </c>
      <c r="D503" t="s">
        <v>1684</v>
      </c>
      <c r="E503" t="s">
        <v>1685</v>
      </c>
      <c r="F503">
        <v>9.1999999999999998E-3</v>
      </c>
      <c r="G503">
        <v>-5.9</v>
      </c>
      <c r="H503">
        <v>-0.36776392707335998</v>
      </c>
    </row>
    <row r="504" spans="3:8">
      <c r="C504" s="187" t="s">
        <v>1686</v>
      </c>
      <c r="D504" t="s">
        <v>1687</v>
      </c>
      <c r="E504" t="s">
        <v>1688</v>
      </c>
      <c r="F504">
        <v>9.1999999999999894E-3</v>
      </c>
      <c r="G504">
        <v>24.6</v>
      </c>
      <c r="H504">
        <v>-0.39356652317603502</v>
      </c>
    </row>
    <row r="505" spans="3:8">
      <c r="C505" s="187" t="s">
        <v>1689</v>
      </c>
      <c r="D505" t="s">
        <v>1690</v>
      </c>
      <c r="E505" t="s">
        <v>1691</v>
      </c>
      <c r="F505">
        <v>8.6E-3</v>
      </c>
      <c r="G505">
        <v>-14.9</v>
      </c>
      <c r="H505">
        <v>-1.3585318446611301</v>
      </c>
    </row>
    <row r="506" spans="3:8">
      <c r="C506" s="187" t="s">
        <v>1692</v>
      </c>
      <c r="D506" t="s">
        <v>1693</v>
      </c>
      <c r="E506" t="s">
        <v>1694</v>
      </c>
      <c r="F506">
        <v>8.6E-3</v>
      </c>
      <c r="G506">
        <v>-14.6</v>
      </c>
      <c r="H506">
        <v>5.7669431581552098E-2</v>
      </c>
    </row>
    <row r="507" spans="3:8">
      <c r="C507" s="187" t="s">
        <v>1695</v>
      </c>
      <c r="D507" t="s">
        <v>1696</v>
      </c>
      <c r="E507" t="s">
        <v>1697</v>
      </c>
      <c r="F507">
        <v>7.6E-3</v>
      </c>
      <c r="G507">
        <v>16.899999999999999</v>
      </c>
      <c r="H507">
        <v>-1.9083359400506299</v>
      </c>
    </row>
    <row r="508" spans="3:8">
      <c r="C508" s="187" t="s">
        <v>1698</v>
      </c>
      <c r="D508" t="s">
        <v>1699</v>
      </c>
      <c r="E508" t="s">
        <v>1700</v>
      </c>
      <c r="F508">
        <v>7.6E-3</v>
      </c>
      <c r="G508">
        <v>8.5</v>
      </c>
      <c r="H508">
        <v>4.0743331874561799E-2</v>
      </c>
    </row>
    <row r="509" spans="3:8">
      <c r="C509" s="187" t="s">
        <v>1701</v>
      </c>
      <c r="D509" t="s">
        <v>1702</v>
      </c>
      <c r="E509" t="s">
        <v>1703</v>
      </c>
      <c r="F509">
        <v>7.4000000000000003E-3</v>
      </c>
      <c r="G509">
        <v>1387.3</v>
      </c>
      <c r="H509">
        <v>-0.39010128948064099</v>
      </c>
    </row>
    <row r="510" spans="3:8">
      <c r="C510" s="187" t="s">
        <v>1704</v>
      </c>
      <c r="D510" t="s">
        <v>1705</v>
      </c>
      <c r="E510" t="s">
        <v>1706</v>
      </c>
      <c r="F510">
        <v>7.1999999999999998E-3</v>
      </c>
      <c r="G510">
        <v>-96.4</v>
      </c>
      <c r="H510">
        <v>-0.36483178917051901</v>
      </c>
    </row>
    <row r="511" spans="3:8">
      <c r="C511" s="187" t="s">
        <v>1707</v>
      </c>
      <c r="D511" t="s">
        <v>1708</v>
      </c>
      <c r="E511" t="s">
        <v>1709</v>
      </c>
      <c r="F511">
        <v>6.1999999999999998E-3</v>
      </c>
      <c r="G511">
        <v>61.9</v>
      </c>
      <c r="H511">
        <v>-0.225940406315085</v>
      </c>
    </row>
    <row r="512" spans="3:8">
      <c r="C512" s="187" t="s">
        <v>1710</v>
      </c>
      <c r="D512" t="s">
        <v>1711</v>
      </c>
      <c r="E512" t="s">
        <v>1712</v>
      </c>
      <c r="F512">
        <v>6.0000000000000001E-3</v>
      </c>
      <c r="G512">
        <v>43.9</v>
      </c>
      <c r="H512">
        <v>-0.109181701925489</v>
      </c>
    </row>
    <row r="513" spans="3:8">
      <c r="C513" s="187" t="s">
        <v>1713</v>
      </c>
      <c r="D513" t="s">
        <v>1714</v>
      </c>
      <c r="E513" t="s">
        <v>1715</v>
      </c>
      <c r="F513">
        <v>5.4000000000000003E-3</v>
      </c>
      <c r="G513">
        <v>67.400000000000006</v>
      </c>
      <c r="H513">
        <v>-0.2224762764456</v>
      </c>
    </row>
    <row r="514" spans="3:8">
      <c r="C514" s="187" t="s">
        <v>1716</v>
      </c>
      <c r="D514" t="s">
        <v>1717</v>
      </c>
      <c r="E514" t="s">
        <v>1718</v>
      </c>
      <c r="F514">
        <v>5.1999999999999998E-3</v>
      </c>
      <c r="G514">
        <v>-4.7</v>
      </c>
      <c r="H514">
        <v>-0.169637419094157</v>
      </c>
    </row>
    <row r="515" spans="3:8">
      <c r="C515" s="187" t="s">
        <v>1719</v>
      </c>
      <c r="D515" t="s">
        <v>1720</v>
      </c>
      <c r="E515" t="s">
        <v>1721</v>
      </c>
      <c r="F515">
        <v>4.7999999999999996E-3</v>
      </c>
      <c r="G515">
        <v>437.9</v>
      </c>
      <c r="H515">
        <v>-3.8080823004359797E-2</v>
      </c>
    </row>
    <row r="516" spans="3:8">
      <c r="C516" s="187" t="s">
        <v>1722</v>
      </c>
      <c r="D516" t="s">
        <v>1723</v>
      </c>
      <c r="E516" t="s">
        <v>1724</v>
      </c>
      <c r="F516">
        <v>4.3999999999999899E-3</v>
      </c>
      <c r="G516">
        <v>1357208.7</v>
      </c>
      <c r="H516">
        <v>6.9921771110107694E-2</v>
      </c>
    </row>
    <row r="517" spans="3:8">
      <c r="C517" s="187" t="s">
        <v>1725</v>
      </c>
      <c r="D517" t="s">
        <v>1726</v>
      </c>
      <c r="E517" t="s">
        <v>1727</v>
      </c>
      <c r="F517">
        <v>3.9999999999999897E-3</v>
      </c>
      <c r="G517">
        <v>34</v>
      </c>
      <c r="H517">
        <v>-0.33707666844995898</v>
      </c>
    </row>
    <row r="518" spans="3:8">
      <c r="C518" s="187" t="s">
        <v>1728</v>
      </c>
      <c r="D518" t="s">
        <v>1729</v>
      </c>
      <c r="E518" t="s">
        <v>1730</v>
      </c>
      <c r="F518">
        <v>3.2000000000000002E-3</v>
      </c>
      <c r="G518">
        <v>1424.1</v>
      </c>
      <c r="H518">
        <v>-0.35482453715735301</v>
      </c>
    </row>
    <row r="519" spans="3:8">
      <c r="C519" s="187" t="s">
        <v>1731</v>
      </c>
      <c r="D519" t="s">
        <v>1732</v>
      </c>
      <c r="E519" t="s">
        <v>1733</v>
      </c>
      <c r="F519">
        <v>3.0000000000000001E-3</v>
      </c>
      <c r="G519">
        <v>-47</v>
      </c>
      <c r="H519">
        <v>-0.38790029757420003</v>
      </c>
    </row>
    <row r="520" spans="3:8">
      <c r="C520" s="187" t="s">
        <v>1734</v>
      </c>
      <c r="D520" t="s">
        <v>1735</v>
      </c>
      <c r="E520" t="s">
        <v>1736</v>
      </c>
      <c r="F520">
        <v>2.5999999999999999E-3</v>
      </c>
      <c r="G520">
        <v>91.1</v>
      </c>
      <c r="H520">
        <v>1.3296918854286399</v>
      </c>
    </row>
    <row r="521" spans="3:8">
      <c r="C521" s="187" t="s">
        <v>1737</v>
      </c>
      <c r="D521" t="s">
        <v>1738</v>
      </c>
      <c r="E521" t="s">
        <v>1739</v>
      </c>
      <c r="F521">
        <v>2.5999999999999899E-3</v>
      </c>
      <c r="G521">
        <v>-8.1</v>
      </c>
      <c r="H521">
        <v>-0.232349410926209</v>
      </c>
    </row>
    <row r="522" spans="3:8">
      <c r="C522" s="187" t="s">
        <v>1740</v>
      </c>
      <c r="D522" t="s">
        <v>1741</v>
      </c>
      <c r="E522" t="s">
        <v>1742</v>
      </c>
      <c r="F522">
        <v>2.3999999999999898E-3</v>
      </c>
      <c r="G522">
        <v>-98.2</v>
      </c>
      <c r="H522">
        <v>-0.38370192832383099</v>
      </c>
    </row>
    <row r="523" spans="3:8">
      <c r="C523" s="187" t="s">
        <v>1743</v>
      </c>
      <c r="D523" t="s">
        <v>1744</v>
      </c>
      <c r="E523" t="s">
        <v>1745</v>
      </c>
      <c r="F523">
        <v>2.2000000000000001E-3</v>
      </c>
      <c r="G523">
        <v>-14.1</v>
      </c>
      <c r="H523">
        <v>0.24907921695083299</v>
      </c>
    </row>
    <row r="524" spans="3:8">
      <c r="C524" s="187" t="s">
        <v>1746</v>
      </c>
      <c r="D524" t="s">
        <v>1747</v>
      </c>
      <c r="E524" t="s">
        <v>1748</v>
      </c>
      <c r="F524">
        <v>2.1999999999999902E-3</v>
      </c>
      <c r="G524">
        <v>-7.6</v>
      </c>
      <c r="H524">
        <v>-0.188285611993257</v>
      </c>
    </row>
    <row r="525" spans="3:8">
      <c r="C525" s="187" t="s">
        <v>1749</v>
      </c>
      <c r="D525" t="s">
        <v>1750</v>
      </c>
      <c r="E525" t="s">
        <v>1751</v>
      </c>
      <c r="F525">
        <v>2E-3</v>
      </c>
      <c r="G525">
        <v>76.8</v>
      </c>
      <c r="H525">
        <v>-3.6280333655508999E-2</v>
      </c>
    </row>
    <row r="526" spans="3:8">
      <c r="C526" s="187" t="s">
        <v>1752</v>
      </c>
      <c r="D526" t="s">
        <v>1753</v>
      </c>
      <c r="E526" t="s">
        <v>1754</v>
      </c>
      <c r="F526">
        <v>1.6000000000000001E-3</v>
      </c>
      <c r="G526">
        <v>-21.6</v>
      </c>
      <c r="H526">
        <v>-0.22962709814090701</v>
      </c>
    </row>
    <row r="527" spans="3:8">
      <c r="C527" s="187" t="s">
        <v>1755</v>
      </c>
      <c r="D527" t="s">
        <v>1756</v>
      </c>
      <c r="E527" t="s">
        <v>1757</v>
      </c>
      <c r="F527">
        <v>1.1999999999999999E-3</v>
      </c>
      <c r="G527">
        <v>654</v>
      </c>
      <c r="H527">
        <v>-0.32144144030393901</v>
      </c>
    </row>
    <row r="528" spans="3:8">
      <c r="C528" s="187" t="s">
        <v>1758</v>
      </c>
      <c r="D528" t="s">
        <v>1759</v>
      </c>
      <c r="E528" t="s">
        <v>1760</v>
      </c>
      <c r="F528">
        <v>8.0000000000000004E-4</v>
      </c>
      <c r="G528">
        <v>237.9</v>
      </c>
      <c r="H528">
        <v>-0.96301163154539904</v>
      </c>
    </row>
    <row r="529" spans="3:8">
      <c r="C529" s="187" t="s">
        <v>1761</v>
      </c>
      <c r="D529" t="s">
        <v>1762</v>
      </c>
      <c r="E529" t="s">
        <v>1763</v>
      </c>
      <c r="F529">
        <v>1.9999999999999901E-4</v>
      </c>
      <c r="G529">
        <v>-9.5</v>
      </c>
      <c r="H529">
        <v>-0.468683561076712</v>
      </c>
    </row>
    <row r="530" spans="3:8">
      <c r="C530" s="187" t="s">
        <v>1764</v>
      </c>
      <c r="D530" t="s">
        <v>1765</v>
      </c>
      <c r="E530" t="s">
        <v>1766</v>
      </c>
      <c r="F530">
        <v>0</v>
      </c>
      <c r="G530">
        <v>7.3</v>
      </c>
      <c r="H530">
        <v>2.8382189276579799E-2</v>
      </c>
    </row>
    <row r="531" spans="3:8">
      <c r="C531" s="187" t="s">
        <v>1767</v>
      </c>
      <c r="D531" t="s">
        <v>1768</v>
      </c>
      <c r="E531" t="s">
        <v>1769</v>
      </c>
      <c r="F531">
        <v>0</v>
      </c>
      <c r="G531">
        <v>14.8</v>
      </c>
      <c r="H531">
        <v>1.6121149201431199E-2</v>
      </c>
    </row>
    <row r="532" spans="3:8">
      <c r="C532" s="187" t="s">
        <v>1770</v>
      </c>
      <c r="D532" t="s">
        <v>1771</v>
      </c>
      <c r="E532" t="s">
        <v>1772</v>
      </c>
      <c r="F532">
        <v>0</v>
      </c>
      <c r="G532">
        <v>39</v>
      </c>
      <c r="H532">
        <v>0</v>
      </c>
    </row>
    <row r="533" spans="3:8">
      <c r="C533" s="187" t="s">
        <v>1773</v>
      </c>
      <c r="D533" t="s">
        <v>1774</v>
      </c>
      <c r="E533" t="s">
        <v>1772</v>
      </c>
      <c r="F533">
        <v>0</v>
      </c>
      <c r="G533">
        <v>35.9</v>
      </c>
      <c r="H533">
        <v>0</v>
      </c>
    </row>
    <row r="534" spans="3:8">
      <c r="C534" s="187" t="s">
        <v>1775</v>
      </c>
      <c r="D534" t="s">
        <v>1776</v>
      </c>
      <c r="E534" t="s">
        <v>1772</v>
      </c>
      <c r="F534">
        <v>0</v>
      </c>
      <c r="G534">
        <v>172.4</v>
      </c>
      <c r="H534">
        <v>0</v>
      </c>
    </row>
    <row r="535" spans="3:8">
      <c r="C535" s="187" t="s">
        <v>1777</v>
      </c>
      <c r="D535" t="s">
        <v>1778</v>
      </c>
      <c r="E535" t="s">
        <v>1772</v>
      </c>
      <c r="F535">
        <v>0</v>
      </c>
      <c r="G535">
        <v>-34.200000000000003</v>
      </c>
      <c r="H535">
        <v>0</v>
      </c>
    </row>
    <row r="536" spans="3:8">
      <c r="C536" s="187" t="s">
        <v>1779</v>
      </c>
      <c r="D536" t="s">
        <v>1780</v>
      </c>
      <c r="E536" t="s">
        <v>1772</v>
      </c>
      <c r="F536">
        <v>0</v>
      </c>
      <c r="G536">
        <v>56</v>
      </c>
      <c r="H536">
        <v>0</v>
      </c>
    </row>
    <row r="537" spans="3:8">
      <c r="C537" s="187" t="s">
        <v>1781</v>
      </c>
      <c r="D537" t="s">
        <v>1782</v>
      </c>
      <c r="E537" t="s">
        <v>1783</v>
      </c>
      <c r="F537">
        <v>-1.6000000000000001E-3</v>
      </c>
      <c r="G537">
        <v>-1.2</v>
      </c>
      <c r="H537">
        <v>-0.18796979271487599</v>
      </c>
    </row>
    <row r="538" spans="3:8">
      <c r="C538" s="187" t="s">
        <v>1784</v>
      </c>
      <c r="D538" t="s">
        <v>1785</v>
      </c>
      <c r="E538" t="s">
        <v>1786</v>
      </c>
      <c r="F538">
        <v>-2.3999999999999998E-3</v>
      </c>
      <c r="G538">
        <v>660.6</v>
      </c>
      <c r="H538">
        <v>1.00837933391086</v>
      </c>
    </row>
    <row r="539" spans="3:8">
      <c r="C539" s="187" t="s">
        <v>1787</v>
      </c>
      <c r="D539" t="s">
        <v>1788</v>
      </c>
      <c r="E539" t="s">
        <v>1789</v>
      </c>
      <c r="F539">
        <v>-4.1999999999999902E-3</v>
      </c>
      <c r="G539">
        <v>-1.2</v>
      </c>
      <c r="H539">
        <v>-0.106127730935053</v>
      </c>
    </row>
    <row r="540" spans="3:8">
      <c r="C540" s="187" t="s">
        <v>1790</v>
      </c>
      <c r="D540" t="s">
        <v>1791</v>
      </c>
      <c r="E540" t="s">
        <v>1792</v>
      </c>
      <c r="F540">
        <v>-4.9999999999999897E-3</v>
      </c>
      <c r="G540">
        <v>21.7</v>
      </c>
      <c r="H540">
        <v>-1.2921712355975901</v>
      </c>
    </row>
    <row r="541" spans="3:8">
      <c r="C541" s="187" t="s">
        <v>1793</v>
      </c>
      <c r="D541" t="s">
        <v>1794</v>
      </c>
      <c r="E541" t="s">
        <v>1795</v>
      </c>
      <c r="F541">
        <v>-5.7999999999999996E-3</v>
      </c>
      <c r="G541">
        <v>-58.8</v>
      </c>
      <c r="H541">
        <v>-0.225915261809228</v>
      </c>
    </row>
    <row r="542" spans="3:8">
      <c r="C542" s="187" t="s">
        <v>1796</v>
      </c>
      <c r="D542" t="s">
        <v>1797</v>
      </c>
      <c r="E542" t="s">
        <v>1798</v>
      </c>
      <c r="F542">
        <v>-7.7999999999999996E-3</v>
      </c>
      <c r="G542">
        <v>-1.7</v>
      </c>
      <c r="H542">
        <v>-0.87227907372110702</v>
      </c>
    </row>
    <row r="543" spans="3:8">
      <c r="C543" s="187" t="s">
        <v>1799</v>
      </c>
      <c r="D543" t="s">
        <v>1800</v>
      </c>
      <c r="E543" t="s">
        <v>1801</v>
      </c>
      <c r="F543">
        <v>-1.06E-2</v>
      </c>
      <c r="G543">
        <v>203.5</v>
      </c>
      <c r="H543">
        <v>2.8854946687310301</v>
      </c>
    </row>
    <row r="544" spans="3:8">
      <c r="C544" s="187" t="s">
        <v>1802</v>
      </c>
      <c r="D544" t="s">
        <v>1803</v>
      </c>
      <c r="E544" t="s">
        <v>1804</v>
      </c>
      <c r="F544">
        <v>-1.14E-2</v>
      </c>
      <c r="G544">
        <v>-2.1</v>
      </c>
      <c r="H544">
        <v>2.57882257289039E-2</v>
      </c>
    </row>
    <row r="545" spans="3:8">
      <c r="C545" s="187" t="s">
        <v>1805</v>
      </c>
      <c r="D545" t="s">
        <v>1806</v>
      </c>
      <c r="E545" t="s">
        <v>1807</v>
      </c>
      <c r="F545">
        <v>-1.2999999999999901E-2</v>
      </c>
      <c r="G545">
        <v>-14.6</v>
      </c>
      <c r="H545">
        <v>14.867429118949101</v>
      </c>
    </row>
    <row r="546" spans="3:8">
      <c r="C546" s="187" t="s">
        <v>1808</v>
      </c>
      <c r="D546" t="s">
        <v>1809</v>
      </c>
      <c r="E546" t="s">
        <v>1810</v>
      </c>
      <c r="F546">
        <v>-1.4800000000000001E-2</v>
      </c>
      <c r="G546">
        <v>6.1</v>
      </c>
      <c r="H546">
        <v>-0.38487400443659198</v>
      </c>
    </row>
    <row r="547" spans="3:8">
      <c r="C547" s="187" t="s">
        <v>1811</v>
      </c>
      <c r="D547" t="s">
        <v>1812</v>
      </c>
      <c r="E547" t="s">
        <v>1813</v>
      </c>
      <c r="F547">
        <v>-1.66E-2</v>
      </c>
      <c r="G547">
        <v>26.1</v>
      </c>
      <c r="H547">
        <v>-9.7708103916376798E-2</v>
      </c>
    </row>
    <row r="548" spans="3:8">
      <c r="C548" s="187" t="s">
        <v>1814</v>
      </c>
      <c r="D548" t="s">
        <v>1815</v>
      </c>
      <c r="E548" t="s">
        <v>1816</v>
      </c>
      <c r="F548">
        <v>-1.72E-2</v>
      </c>
      <c r="G548">
        <v>97.1</v>
      </c>
      <c r="H548">
        <v>-0.10991480955756899</v>
      </c>
    </row>
    <row r="549" spans="3:8">
      <c r="C549" s="187" t="s">
        <v>1817</v>
      </c>
      <c r="D549" t="s">
        <v>1818</v>
      </c>
      <c r="E549" t="s">
        <v>1819</v>
      </c>
      <c r="F549">
        <v>-1.75999999999999E-2</v>
      </c>
      <c r="G549">
        <v>127.9</v>
      </c>
      <c r="H549">
        <v>-0.38637500045198098</v>
      </c>
    </row>
    <row r="550" spans="3:8">
      <c r="C550" s="187" t="s">
        <v>1820</v>
      </c>
      <c r="D550" t="s">
        <v>1821</v>
      </c>
      <c r="E550" t="s">
        <v>1822</v>
      </c>
      <c r="F550">
        <v>-2.1999999999999999E-2</v>
      </c>
      <c r="G550">
        <v>76.7</v>
      </c>
      <c r="H550">
        <v>2.97722801452562</v>
      </c>
    </row>
    <row r="551" spans="3:8">
      <c r="C551" s="187" t="s">
        <v>1823</v>
      </c>
      <c r="D551" t="s">
        <v>1824</v>
      </c>
      <c r="E551" t="s">
        <v>1825</v>
      </c>
      <c r="F551">
        <v>-2.7400000000000001E-2</v>
      </c>
      <c r="G551">
        <v>-65.2</v>
      </c>
      <c r="H551">
        <v>-0.11663241432916401</v>
      </c>
    </row>
    <row r="552" spans="3:8">
      <c r="C552" s="187" t="s">
        <v>1826</v>
      </c>
      <c r="D552" t="s">
        <v>1827</v>
      </c>
      <c r="E552" t="s">
        <v>1828</v>
      </c>
      <c r="F552">
        <v>-2.9600000000000001E-2</v>
      </c>
      <c r="G552">
        <v>-5.8</v>
      </c>
      <c r="H552">
        <v>0.885428407840263</v>
      </c>
    </row>
    <row r="553" spans="3:8">
      <c r="C553" s="187" t="s">
        <v>1829</v>
      </c>
      <c r="D553" t="s">
        <v>1830</v>
      </c>
      <c r="E553" t="s">
        <v>1831</v>
      </c>
      <c r="F553">
        <v>-3.2399999999999998E-2</v>
      </c>
      <c r="G553">
        <v>-5.9</v>
      </c>
      <c r="H553">
        <v>-0.55362663171028104</v>
      </c>
    </row>
    <row r="554" spans="3:8">
      <c r="C554" s="187" t="s">
        <v>1832</v>
      </c>
      <c r="D554" t="s">
        <v>1833</v>
      </c>
      <c r="E554" t="s">
        <v>1834</v>
      </c>
      <c r="F554">
        <v>-3.3199999999999903E-2</v>
      </c>
      <c r="G554">
        <v>-2</v>
      </c>
      <c r="H554">
        <v>-1.27278695523269</v>
      </c>
    </row>
    <row r="555" spans="3:8">
      <c r="C555" s="187" t="s">
        <v>1835</v>
      </c>
      <c r="D555" t="s">
        <v>1836</v>
      </c>
      <c r="E555" t="s">
        <v>1837</v>
      </c>
      <c r="F555">
        <v>-3.3399999999999999E-2</v>
      </c>
      <c r="G555">
        <v>-2.8</v>
      </c>
      <c r="H555">
        <v>2.2731094717301701E-2</v>
      </c>
    </row>
    <row r="556" spans="3:8">
      <c r="C556" s="187" t="s">
        <v>1838</v>
      </c>
      <c r="D556" t="s">
        <v>1839</v>
      </c>
      <c r="E556" t="s">
        <v>1840</v>
      </c>
      <c r="F556">
        <v>-3.6199999999999899E-2</v>
      </c>
      <c r="G556">
        <v>20.7</v>
      </c>
      <c r="H556">
        <v>-4.8443701220981003E-2</v>
      </c>
    </row>
    <row r="557" spans="3:8">
      <c r="C557" s="187" t="s">
        <v>1841</v>
      </c>
      <c r="D557" t="s">
        <v>1842</v>
      </c>
      <c r="E557" t="s">
        <v>1843</v>
      </c>
      <c r="F557">
        <v>-3.7199999999999997E-2</v>
      </c>
      <c r="G557">
        <v>-0.9</v>
      </c>
      <c r="H557">
        <v>-1.31732061567466</v>
      </c>
    </row>
    <row r="558" spans="3:8">
      <c r="C558" s="187" t="s">
        <v>1844</v>
      </c>
      <c r="D558" t="s">
        <v>1845</v>
      </c>
      <c r="E558" t="s">
        <v>1846</v>
      </c>
      <c r="F558">
        <v>-3.8600000000000002E-2</v>
      </c>
      <c r="G558">
        <v>291.2</v>
      </c>
      <c r="H558">
        <v>0.46704337448195699</v>
      </c>
    </row>
    <row r="559" spans="3:8">
      <c r="C559" s="187" t="s">
        <v>1847</v>
      </c>
      <c r="D559" t="s">
        <v>1848</v>
      </c>
      <c r="E559" t="s">
        <v>1849</v>
      </c>
      <c r="F559">
        <v>-4.2799999999999998E-2</v>
      </c>
      <c r="G559">
        <v>1243.2</v>
      </c>
      <c r="H559">
        <v>-1.1425608903536499</v>
      </c>
    </row>
    <row r="560" spans="3:8">
      <c r="C560" s="187" t="s">
        <v>1850</v>
      </c>
      <c r="D560" t="s">
        <v>1851</v>
      </c>
      <c r="E560" t="s">
        <v>1852</v>
      </c>
      <c r="F560">
        <v>-4.5399999999999899E-2</v>
      </c>
      <c r="G560">
        <v>39.9</v>
      </c>
      <c r="H560">
        <v>0.388905477189393</v>
      </c>
    </row>
    <row r="561" spans="3:8">
      <c r="C561" s="187" t="s">
        <v>1853</v>
      </c>
      <c r="D561" t="s">
        <v>1854</v>
      </c>
      <c r="E561" t="s">
        <v>1855</v>
      </c>
      <c r="F561">
        <v>-4.5600000000000002E-2</v>
      </c>
      <c r="G561">
        <v>-10.5</v>
      </c>
      <c r="H561">
        <v>-0.68125278318595595</v>
      </c>
    </row>
    <row r="562" spans="3:8">
      <c r="C562" s="187" t="s">
        <v>1856</v>
      </c>
      <c r="D562" t="s">
        <v>1857</v>
      </c>
      <c r="E562" t="s">
        <v>1858</v>
      </c>
      <c r="F562">
        <v>-4.9000000000000002E-2</v>
      </c>
      <c r="G562">
        <v>83.4</v>
      </c>
      <c r="H562">
        <v>0.27206102510732</v>
      </c>
    </row>
    <row r="563" spans="3:8">
      <c r="C563" s="187" t="s">
        <v>1859</v>
      </c>
      <c r="D563" t="s">
        <v>1860</v>
      </c>
      <c r="E563" t="s">
        <v>1861</v>
      </c>
      <c r="F563">
        <v>-5.04E-2</v>
      </c>
      <c r="G563">
        <v>-1.4</v>
      </c>
      <c r="H563">
        <v>-0.243592577228782</v>
      </c>
    </row>
    <row r="564" spans="3:8">
      <c r="C564" s="187" t="s">
        <v>1862</v>
      </c>
      <c r="D564" t="s">
        <v>1863</v>
      </c>
      <c r="E564" t="s">
        <v>1864</v>
      </c>
      <c r="F564">
        <v>-5.9999999999999901E-2</v>
      </c>
      <c r="G564">
        <v>-1</v>
      </c>
      <c r="H564">
        <v>-6.3691267624160597</v>
      </c>
    </row>
    <row r="565" spans="3:8">
      <c r="C565" s="187" t="s">
        <v>1865</v>
      </c>
      <c r="D565" t="s">
        <v>1866</v>
      </c>
      <c r="E565" t="s">
        <v>1867</v>
      </c>
      <c r="F565">
        <v>-6.8199999999999997E-2</v>
      </c>
      <c r="G565">
        <v>-4</v>
      </c>
      <c r="H565">
        <v>-3.6612142568475199</v>
      </c>
    </row>
    <row r="566" spans="3:8">
      <c r="C566" s="187" t="s">
        <v>1868</v>
      </c>
      <c r="D566" t="s">
        <v>1869</v>
      </c>
      <c r="E566" t="s">
        <v>1870</v>
      </c>
      <c r="F566">
        <v>-7.5599999999999903E-2</v>
      </c>
      <c r="G566">
        <v>-1.7</v>
      </c>
      <c r="H566">
        <v>-2.0804199034431901</v>
      </c>
    </row>
    <row r="567" spans="3:8">
      <c r="C567" s="187" t="s">
        <v>1871</v>
      </c>
      <c r="D567" t="s">
        <v>1872</v>
      </c>
      <c r="E567" t="s">
        <v>1873</v>
      </c>
      <c r="F567">
        <v>-7.7600000000000002E-2</v>
      </c>
      <c r="G567">
        <v>-0.9</v>
      </c>
      <c r="H567">
        <v>-6.8874052739755998</v>
      </c>
    </row>
    <row r="568" spans="3:8">
      <c r="C568" s="187" t="s">
        <v>1874</v>
      </c>
      <c r="D568" t="s">
        <v>1875</v>
      </c>
      <c r="E568" t="s">
        <v>1876</v>
      </c>
      <c r="F568">
        <v>-8.5199999999999998E-2</v>
      </c>
      <c r="G568">
        <v>-1.3</v>
      </c>
      <c r="H568">
        <v>-1.20068641258292</v>
      </c>
    </row>
    <row r="569" spans="3:8">
      <c r="C569" s="187" t="s">
        <v>1877</v>
      </c>
      <c r="D569" t="s">
        <v>1878</v>
      </c>
      <c r="E569" t="s">
        <v>1879</v>
      </c>
      <c r="F569">
        <v>-8.6999999999999994E-2</v>
      </c>
      <c r="G569">
        <v>-1.1000000000000001</v>
      </c>
      <c r="H569">
        <v>-0.33696527835027801</v>
      </c>
    </row>
    <row r="570" spans="3:8">
      <c r="C570" s="187" t="s">
        <v>1880</v>
      </c>
      <c r="D570" t="s">
        <v>1881</v>
      </c>
      <c r="E570" t="s">
        <v>1882</v>
      </c>
      <c r="F570">
        <v>-8.8199999999999903E-2</v>
      </c>
      <c r="G570">
        <v>-3.6</v>
      </c>
      <c r="H570">
        <v>0.31479783713737097</v>
      </c>
    </row>
    <row r="571" spans="3:8">
      <c r="C571" s="187" t="s">
        <v>1883</v>
      </c>
      <c r="D571" t="s">
        <v>1884</v>
      </c>
      <c r="E571" t="s">
        <v>1885</v>
      </c>
      <c r="F571">
        <v>-8.9200000000000002E-2</v>
      </c>
      <c r="G571">
        <v>-1.5</v>
      </c>
      <c r="H571">
        <v>-0.44456023818441798</v>
      </c>
    </row>
    <row r="572" spans="3:8">
      <c r="C572" s="187" t="s">
        <v>1886</v>
      </c>
      <c r="D572" t="s">
        <v>1887</v>
      </c>
      <c r="E572" t="s">
        <v>1888</v>
      </c>
      <c r="F572">
        <v>-0.1014</v>
      </c>
      <c r="G572">
        <v>-0.3</v>
      </c>
      <c r="H572">
        <v>-13.4389909365948</v>
      </c>
    </row>
    <row r="573" spans="3:8">
      <c r="C573" s="187" t="s">
        <v>1889</v>
      </c>
      <c r="D573" t="s">
        <v>1890</v>
      </c>
      <c r="E573" t="s">
        <v>1891</v>
      </c>
      <c r="F573">
        <v>-0.10199999999999999</v>
      </c>
      <c r="G573">
        <v>65.599999999999994</v>
      </c>
      <c r="H573">
        <v>-0.29112331258992502</v>
      </c>
    </row>
    <row r="574" spans="3:8">
      <c r="C574" s="187" t="s">
        <v>1892</v>
      </c>
      <c r="D574" t="s">
        <v>1893</v>
      </c>
      <c r="E574" t="s">
        <v>1894</v>
      </c>
      <c r="F574">
        <v>-0.10920000000000001</v>
      </c>
      <c r="G574">
        <v>-1</v>
      </c>
      <c r="H574">
        <v>28.624210170616699</v>
      </c>
    </row>
    <row r="575" spans="3:8">
      <c r="C575" s="187" t="s">
        <v>1895</v>
      </c>
      <c r="D575" t="s">
        <v>1896</v>
      </c>
      <c r="E575" t="s">
        <v>1897</v>
      </c>
      <c r="F575">
        <v>-0.110599999999999</v>
      </c>
      <c r="G575">
        <v>-2.2999999999999998</v>
      </c>
      <c r="H575">
        <v>0.428577143577339</v>
      </c>
    </row>
    <row r="576" spans="3:8">
      <c r="C576" s="187" t="s">
        <v>1898</v>
      </c>
      <c r="D576" t="s">
        <v>1899</v>
      </c>
      <c r="E576" t="s">
        <v>1900</v>
      </c>
      <c r="F576">
        <v>-0.114399999999999</v>
      </c>
      <c r="G576">
        <v>-11</v>
      </c>
      <c r="H576">
        <v>1.2980639798898099</v>
      </c>
    </row>
    <row r="577" spans="3:8">
      <c r="C577" s="187" t="s">
        <v>1901</v>
      </c>
      <c r="D577" t="s">
        <v>1902</v>
      </c>
      <c r="E577" t="s">
        <v>1903</v>
      </c>
      <c r="F577">
        <v>-0.1206</v>
      </c>
      <c r="G577">
        <v>-3.4</v>
      </c>
      <c r="H577">
        <v>-0.65003497844413005</v>
      </c>
    </row>
    <row r="578" spans="3:8">
      <c r="C578" s="187" t="s">
        <v>1904</v>
      </c>
      <c r="D578" t="s">
        <v>1905</v>
      </c>
      <c r="E578" t="s">
        <v>1906</v>
      </c>
      <c r="F578">
        <v>-0.129</v>
      </c>
      <c r="G578">
        <v>-0.5</v>
      </c>
      <c r="H578">
        <v>-2.13191000798657</v>
      </c>
    </row>
    <row r="579" spans="3:8">
      <c r="C579" s="187" t="s">
        <v>1907</v>
      </c>
      <c r="D579" t="s">
        <v>1908</v>
      </c>
      <c r="E579" t="s">
        <v>1909</v>
      </c>
      <c r="F579">
        <v>-0.14599999999999999</v>
      </c>
      <c r="G579">
        <v>63.9</v>
      </c>
      <c r="H579">
        <v>-0.34744744248204801</v>
      </c>
    </row>
    <row r="580" spans="3:8">
      <c r="C580" s="187" t="s">
        <v>1910</v>
      </c>
      <c r="D580" t="s">
        <v>1911</v>
      </c>
      <c r="E580" t="s">
        <v>1912</v>
      </c>
      <c r="F580">
        <v>-0.154999999999999</v>
      </c>
      <c r="G580">
        <v>-1</v>
      </c>
      <c r="H580">
        <v>-2.0842639545849799</v>
      </c>
    </row>
    <row r="581" spans="3:8">
      <c r="C581" s="187" t="s">
        <v>1913</v>
      </c>
      <c r="D581" t="s">
        <v>1914</v>
      </c>
      <c r="E581" t="s">
        <v>1915</v>
      </c>
      <c r="F581">
        <v>-0.18079999999999999</v>
      </c>
      <c r="G581">
        <v>-2.1</v>
      </c>
      <c r="H581">
        <v>-1.84663051015277</v>
      </c>
    </row>
    <row r="582" spans="3:8">
      <c r="C582" s="187" t="s">
        <v>1916</v>
      </c>
      <c r="D582" t="s">
        <v>1917</v>
      </c>
      <c r="E582" t="s">
        <v>1918</v>
      </c>
      <c r="F582">
        <v>-0.22020000000000001</v>
      </c>
      <c r="G582">
        <v>-0.5</v>
      </c>
      <c r="H582">
        <v>-0.67185737236909104</v>
      </c>
    </row>
    <row r="583" spans="3:8">
      <c r="C583" s="187" t="s">
        <v>1919</v>
      </c>
      <c r="D583" t="s">
        <v>1920</v>
      </c>
      <c r="E583" t="s">
        <v>1921</v>
      </c>
      <c r="F583">
        <v>-0.24160000000000001</v>
      </c>
      <c r="G583">
        <v>-18</v>
      </c>
      <c r="H583">
        <v>0.65948941377151005</v>
      </c>
    </row>
    <row r="584" spans="3:8">
      <c r="C584" s="187" t="s">
        <v>1922</v>
      </c>
      <c r="D584" t="s">
        <v>1923</v>
      </c>
      <c r="E584" t="s">
        <v>1924</v>
      </c>
      <c r="F584">
        <v>-0.249</v>
      </c>
      <c r="G584">
        <v>-1.3</v>
      </c>
      <c r="H584">
        <v>-1.60976314931519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5A167-4448-42E9-A602-01FC37E3EA8B}">
  <dimension ref="B1:BG163"/>
  <sheetViews>
    <sheetView topLeftCell="B3" zoomScaleNormal="100" workbookViewId="0">
      <selection activeCell="H10" sqref="H10"/>
    </sheetView>
  </sheetViews>
  <sheetFormatPr baseColWidth="10" defaultColWidth="8.83203125" defaultRowHeight="15"/>
  <cols>
    <col min="1" max="1" width="10.83203125" customWidth="1"/>
    <col min="2" max="2" width="16.5" customWidth="1"/>
    <col min="3" max="3" width="14.33203125" customWidth="1"/>
    <col min="4" max="4" width="13.33203125" style="57" customWidth="1"/>
    <col min="5" max="5" width="9.83203125" customWidth="1"/>
    <col min="6" max="6" width="12" style="49" customWidth="1"/>
    <col min="7" max="7" width="11.6640625" customWidth="1"/>
    <col min="8" max="8" width="11.5" customWidth="1"/>
    <col min="9" max="9" width="10.6640625" customWidth="1"/>
    <col min="10" max="10" width="12.83203125" customWidth="1"/>
    <col min="11" max="11" width="10.1640625" customWidth="1"/>
    <col min="12" max="13" width="12.33203125" customWidth="1"/>
    <col min="14" max="14" width="14.33203125" customWidth="1"/>
    <col min="15" max="15" width="10.6640625" customWidth="1"/>
    <col min="16" max="16" width="14.33203125" customWidth="1"/>
    <col min="17" max="17" width="11" customWidth="1"/>
    <col min="18" max="18" width="14.33203125" customWidth="1"/>
    <col min="19" max="19" width="9.83203125" customWidth="1"/>
    <col min="20" max="20" width="16.6640625" customWidth="1"/>
    <col min="24" max="24" width="14.1640625" customWidth="1"/>
    <col min="25" max="25" width="16" customWidth="1"/>
    <col min="26" max="26" width="14.1640625" customWidth="1"/>
    <col min="27" max="27" width="17" customWidth="1"/>
    <col min="28" max="28" width="18.33203125" bestFit="1" customWidth="1"/>
    <col min="29" max="29" width="19.83203125" customWidth="1"/>
    <col min="30" max="30" width="19.33203125" customWidth="1"/>
    <col min="31" max="31" width="15.5" customWidth="1"/>
    <col min="32" max="32" width="18.6640625" style="55" bestFit="1" customWidth="1"/>
    <col min="33" max="33" width="17.83203125" customWidth="1"/>
    <col min="34" max="34" width="17.5" bestFit="1" customWidth="1"/>
    <col min="35" max="35" width="13" customWidth="1"/>
    <col min="36" max="36" width="14.33203125" customWidth="1"/>
    <col min="38" max="38" width="12.5" customWidth="1"/>
    <col min="45" max="45" width="22.6640625" bestFit="1" customWidth="1"/>
    <col min="46" max="46" width="20.5" customWidth="1"/>
    <col min="47" max="47" width="19.33203125" style="46" customWidth="1"/>
    <col min="48" max="48" width="18.6640625" customWidth="1"/>
    <col min="49" max="49" width="12.33203125" customWidth="1"/>
    <col min="50" max="50" width="18.33203125" style="47" customWidth="1"/>
    <col min="51" max="51" width="12" customWidth="1"/>
    <col min="52" max="52" width="24" style="47" customWidth="1"/>
  </cols>
  <sheetData>
    <row r="1" spans="2:59" s="41" customFormat="1" ht="71.25" customHeight="1" thickBot="1">
      <c r="B1"/>
      <c r="C1"/>
      <c r="D1"/>
      <c r="E1"/>
      <c r="F1"/>
      <c r="G1"/>
      <c r="H1"/>
      <c r="I1"/>
      <c r="S1"/>
      <c r="T1"/>
      <c r="X1" s="42"/>
      <c r="Y1" s="42"/>
      <c r="Z1" s="43" t="s">
        <v>0</v>
      </c>
      <c r="AA1" s="43" t="s">
        <v>1</v>
      </c>
      <c r="AB1" s="43" t="s">
        <v>2</v>
      </c>
      <c r="AC1" s="43" t="s">
        <v>3</v>
      </c>
      <c r="AD1" s="44" t="s">
        <v>4</v>
      </c>
      <c r="AE1" s="45" t="s">
        <v>5</v>
      </c>
      <c r="AF1" s="98"/>
      <c r="AJ1"/>
      <c r="AK1"/>
      <c r="AL1"/>
      <c r="AM1"/>
      <c r="AN1"/>
      <c r="AO1"/>
      <c r="AP1"/>
      <c r="AQ1"/>
      <c r="AR1"/>
      <c r="AS1"/>
      <c r="AT1"/>
      <c r="AU1" s="46"/>
      <c r="AV1"/>
      <c r="AW1"/>
      <c r="AX1" s="47"/>
      <c r="AY1"/>
      <c r="AZ1" s="47"/>
      <c r="BA1"/>
      <c r="BB1"/>
      <c r="BC1"/>
      <c r="BD1"/>
      <c r="BE1"/>
      <c r="BF1"/>
      <c r="BG1"/>
    </row>
    <row r="2" spans="2:59">
      <c r="C2" t="s">
        <v>6</v>
      </c>
      <c r="D2" s="48"/>
      <c r="AE2" s="50"/>
    </row>
    <row r="3" spans="2:59" ht="19">
      <c r="C3" s="51"/>
      <c r="D3" s="48"/>
      <c r="F3" s="52">
        <f>SUM(F6:F81)</f>
        <v>0.9682736734051115</v>
      </c>
      <c r="AE3" s="50"/>
    </row>
    <row r="4" spans="2:59" s="53" customFormat="1" ht="67.5" customHeight="1">
      <c r="B4"/>
      <c r="D4" s="53" t="s">
        <v>7</v>
      </c>
      <c r="E4" s="53" t="s">
        <v>8</v>
      </c>
      <c r="F4" s="53" t="s">
        <v>9</v>
      </c>
      <c r="G4"/>
      <c r="H4" s="53" t="s">
        <v>1925</v>
      </c>
      <c r="I4"/>
      <c r="J4" s="53" t="s">
        <v>10</v>
      </c>
      <c r="L4" s="53" t="s">
        <v>11</v>
      </c>
      <c r="N4" s="53" t="s">
        <v>12</v>
      </c>
      <c r="P4" s="53" t="s">
        <v>13</v>
      </c>
      <c r="Q4"/>
      <c r="R4" s="53" t="s">
        <v>14</v>
      </c>
      <c r="S4"/>
      <c r="T4"/>
      <c r="X4" s="53" t="s">
        <v>15</v>
      </c>
      <c r="AE4"/>
      <c r="AG4" s="42"/>
      <c r="AJ4"/>
      <c r="AK4"/>
      <c r="AL4"/>
      <c r="AM4"/>
      <c r="AN4"/>
      <c r="AO4"/>
      <c r="AP4"/>
      <c r="AQ4"/>
      <c r="AR4"/>
      <c r="AS4"/>
      <c r="AT4"/>
      <c r="AU4" s="46" t="s">
        <v>16</v>
      </c>
      <c r="AV4" s="55" t="s">
        <v>17</v>
      </c>
      <c r="AW4" s="55" t="s">
        <v>18</v>
      </c>
      <c r="AX4" s="56" t="s">
        <v>19</v>
      </c>
      <c r="AY4" s="55" t="s">
        <v>20</v>
      </c>
      <c r="AZ4" s="56" t="s">
        <v>21</v>
      </c>
      <c r="BA4" s="55"/>
      <c r="BB4" s="55"/>
      <c r="BC4" s="55"/>
      <c r="BD4" s="55"/>
      <c r="BE4"/>
      <c r="BF4"/>
      <c r="BG4"/>
    </row>
    <row r="5" spans="2:59" ht="20">
      <c r="X5" s="58"/>
      <c r="Y5" s="53" t="s">
        <v>22</v>
      </c>
      <c r="AE5" s="54">
        <v>16800305</v>
      </c>
      <c r="AF5" s="126"/>
      <c r="AG5" s="148"/>
      <c r="AH5" s="149"/>
      <c r="AI5" s="62"/>
      <c r="AM5" s="21"/>
      <c r="AN5" s="21"/>
      <c r="AO5" s="21"/>
      <c r="AP5" s="21"/>
      <c r="AQ5" s="21"/>
      <c r="AR5" s="21"/>
      <c r="AU5" s="46">
        <v>44697</v>
      </c>
      <c r="AV5" s="63">
        <v>778741850</v>
      </c>
      <c r="AW5" s="29">
        <f>AV5/AZ5</f>
        <v>0.59419635135541093</v>
      </c>
      <c r="AX5" s="64">
        <v>531838143</v>
      </c>
      <c r="AY5" s="29">
        <f>AX5/AZ5</f>
        <v>0.40580364864458907</v>
      </c>
      <c r="AZ5" s="64">
        <f>SUM(AV5,AX5)</f>
        <v>1310579993</v>
      </c>
    </row>
    <row r="6" spans="2:59" ht="18">
      <c r="C6" s="65"/>
      <c r="D6" s="57" t="s">
        <v>23</v>
      </c>
      <c r="E6" s="55" t="str">
        <f t="shared" ref="E6:E27" si="0">IF(ISERROR(VLOOKUP(D6,$AB$57:$AB$89,1,FALSE)),"","Yes")</f>
        <v>Yes</v>
      </c>
      <c r="F6" s="66">
        <f t="shared" ref="F6:F27" si="1">IF(E6="YES",VLOOKUP(D6,$AB$57:$AD$79,3,FALSE),"")</f>
        <v>5.3058165055035654E-2</v>
      </c>
      <c r="H6" s="67">
        <f>VLOOKUP(D6,'csv data'!$C$7:$H$584,5,FALSE)</f>
        <v>17.399999999999999</v>
      </c>
      <c r="J6" s="29" cm="1">
        <f t="array" aca="1" ref="J6" ca="1">INDIRECT($D6 &amp; "!$AA$14")</f>
        <v>0.1333882771947365</v>
      </c>
      <c r="L6" s="29" cm="1">
        <f t="array" aca="1" ref="L6" ca="1">INDIRECT($D6&amp;"!$AA$19")</f>
        <v>0.53170512328276698</v>
      </c>
      <c r="M6" s="29"/>
      <c r="N6" s="35" cm="1">
        <f t="array" aca="1" ref="N6" ca="1">INDIRECT($D6 &amp; "!$AA$10")</f>
        <v>0.66293826306057591</v>
      </c>
      <c r="P6" s="35" t="e" cm="1">
        <f t="array" aca="1" ref="P6" ca="1">INDIRECT($D6 &amp; "!$AA$11")</f>
        <v>#DIV/0!</v>
      </c>
      <c r="R6" s="35" t="e" cm="1">
        <f t="array" aca="1" ref="R6" ca="1">INDIRECT($D6 &amp; "!$AA$12")</f>
        <v>#DIV/0!</v>
      </c>
      <c r="X6" s="68"/>
      <c r="Y6" s="58" t="s">
        <v>24</v>
      </c>
      <c r="Z6" s="59">
        <v>1484</v>
      </c>
      <c r="AA6" s="59">
        <v>1484</v>
      </c>
      <c r="AB6" s="59">
        <v>68.650000000000006</v>
      </c>
      <c r="AC6" s="59">
        <v>71.8</v>
      </c>
      <c r="AD6" s="59">
        <v>101880000</v>
      </c>
      <c r="AE6" s="59">
        <v>106551200</v>
      </c>
      <c r="AF6" s="185">
        <v>0.5</v>
      </c>
      <c r="AG6" s="70"/>
      <c r="AH6" s="71"/>
      <c r="AI6" s="72"/>
      <c r="AM6" s="21"/>
      <c r="AN6" s="21"/>
      <c r="AO6" s="21"/>
      <c r="AP6" s="21"/>
      <c r="AQ6" s="21"/>
      <c r="AR6" s="21"/>
      <c r="AU6" s="46" t="s">
        <v>25</v>
      </c>
    </row>
    <row r="7" spans="2:59" ht="18">
      <c r="C7" s="65"/>
      <c r="D7" s="57" t="s">
        <v>26</v>
      </c>
      <c r="E7" s="55" t="str">
        <f t="shared" si="0"/>
        <v>Yes</v>
      </c>
      <c r="F7" s="66">
        <f t="shared" si="1"/>
        <v>8.8071475986919709E-2</v>
      </c>
      <c r="H7" s="67">
        <f>VLOOKUP(D7,'csv data'!$C$7:$H$584,5,FALSE)</f>
        <v>3.9</v>
      </c>
      <c r="J7" s="29" cm="1">
        <f t="array" aca="1" ref="J7" ca="1">INDIRECT($D7 &amp; "!$AA$14")</f>
        <v>0.22297596280979332</v>
      </c>
      <c r="L7" s="29" cm="1">
        <f t="array" aca="1" ref="L7" ca="1">INDIRECT($D7&amp;"!$AA$19")</f>
        <v>4.1378059952329287E-2</v>
      </c>
      <c r="M7" s="29"/>
      <c r="N7" s="35" cm="1">
        <f t="array" aca="1" ref="N7" ca="1">INDIRECT($D7 &amp; "!$AA$10")</f>
        <v>0.42078698628764821</v>
      </c>
      <c r="P7" s="35" cm="1">
        <f t="array" aca="1" ref="P7" ca="1">INDIRECT($D7 &amp; "!$AA$11")</f>
        <v>0.3513450907859571</v>
      </c>
      <c r="R7" s="35" cm="1">
        <f t="array" aca="1" ref="R7" ca="1">INDIRECT($D7 &amp; "!$AA$12")</f>
        <v>7.6393208268270799E-2</v>
      </c>
      <c r="X7" s="58"/>
      <c r="Y7" s="68" t="s">
        <v>26</v>
      </c>
      <c r="Z7" s="69">
        <v>3053</v>
      </c>
      <c r="AA7" s="69">
        <v>3053</v>
      </c>
      <c r="AB7" s="69">
        <v>77.989999999999995</v>
      </c>
      <c r="AC7" s="69">
        <v>65.3</v>
      </c>
      <c r="AD7" s="69">
        <v>238090000</v>
      </c>
      <c r="AE7" s="69">
        <v>199360900</v>
      </c>
      <c r="AF7" s="186">
        <v>0.5</v>
      </c>
      <c r="AG7" s="148"/>
      <c r="AH7" s="149"/>
      <c r="AI7" s="62"/>
      <c r="AO7" s="21"/>
      <c r="AP7" s="21"/>
      <c r="AQ7" s="21"/>
      <c r="AR7" s="21"/>
      <c r="AZ7" s="47" t="s">
        <v>27</v>
      </c>
    </row>
    <row r="8" spans="2:59" ht="18">
      <c r="C8" s="65"/>
      <c r="D8" s="57" t="s">
        <v>28</v>
      </c>
      <c r="E8" s="55" t="str">
        <f t="shared" si="0"/>
        <v>Yes</v>
      </c>
      <c r="F8" s="66">
        <f t="shared" si="1"/>
        <v>1.8122082413534339E-4</v>
      </c>
      <c r="H8" s="67">
        <f>VLOOKUP(D8,'csv data'!$C$7:$H$584,5,FALSE)</f>
        <v>9.1999999999999993</v>
      </c>
      <c r="J8" s="29" cm="1">
        <f t="array" aca="1" ref="J8" ca="1">INDIRECT($D8 &amp; "!$AA$14")</f>
        <v>0.16182082070987786</v>
      </c>
      <c r="L8" s="29" cm="1">
        <f t="array" aca="1" ref="L8" ca="1">INDIRECT($D8&amp;"!$AA$19")</f>
        <v>0.44663920964704118</v>
      </c>
      <c r="M8" s="29"/>
      <c r="N8" s="35" cm="1">
        <f t="array" aca="1" ref="N8" ca="1">INDIRECT($D8 &amp; "!$AA$10")</f>
        <v>0.3711775434976704</v>
      </c>
      <c r="P8" s="35" cm="1">
        <f t="array" aca="1" ref="P8" ca="1">INDIRECT($D8 &amp; "!$AA$11")</f>
        <v>0.36638211180359098</v>
      </c>
      <c r="R8" s="35" t="e" cm="1">
        <f t="array" aca="1" ref="R8" ca="1">INDIRECT($D8 &amp; "!$AA$12")</f>
        <v>#DIV/0!</v>
      </c>
      <c r="X8" s="68"/>
      <c r="Y8" s="58" t="s">
        <v>28</v>
      </c>
      <c r="Z8" s="126">
        <v>60</v>
      </c>
      <c r="AA8" s="126">
        <v>60</v>
      </c>
      <c r="AB8" s="126">
        <v>0</v>
      </c>
      <c r="AC8" s="59">
        <v>41.1</v>
      </c>
      <c r="AD8" s="126">
        <v>0</v>
      </c>
      <c r="AE8" s="59">
        <v>2466000</v>
      </c>
      <c r="AF8" s="185">
        <v>0.5</v>
      </c>
      <c r="AG8" s="70"/>
      <c r="AH8" s="71"/>
      <c r="AI8" s="72"/>
      <c r="AM8" s="21"/>
      <c r="AN8" s="21"/>
      <c r="AO8" s="21"/>
      <c r="AP8" s="21"/>
      <c r="AQ8" s="21"/>
      <c r="AR8" s="21"/>
    </row>
    <row r="9" spans="2:59" ht="16.5" customHeight="1">
      <c r="C9" s="65"/>
      <c r="D9" s="57" t="s">
        <v>29</v>
      </c>
      <c r="E9" s="55" t="str">
        <f t="shared" si="0"/>
        <v>Yes</v>
      </c>
      <c r="F9" s="66">
        <f t="shared" si="1"/>
        <v>0.14763559355761169</v>
      </c>
      <c r="H9" s="67">
        <f>VLOOKUP(D9,'csv data'!$C$7:$H$584,5,FALSE)</f>
        <v>12.3</v>
      </c>
      <c r="J9" s="29" cm="1">
        <f t="array" aca="1" ref="J9" ca="1">INDIRECT($D9 &amp; "!$AA$14")</f>
        <v>0.14244302086689106</v>
      </c>
      <c r="L9" s="29" cm="1">
        <f t="array" aca="1" ref="L9" ca="1">INDIRECT($D9&amp;"!$AA$19")</f>
        <v>0.37594373772788303</v>
      </c>
      <c r="M9" s="29"/>
      <c r="N9" s="35" cm="1">
        <f t="array" aca="1" ref="N9" ca="1">INDIRECT($D9 &amp; "!$AA$10")</f>
        <v>0.27234125731852055</v>
      </c>
      <c r="P9" s="35" cm="1">
        <f t="array" aca="1" ref="P9" ca="1">INDIRECT($D9 &amp; "!$AA$11")</f>
        <v>0.28195411248183466</v>
      </c>
      <c r="R9" s="35" cm="1">
        <f t="array" aca="1" ref="R9" ca="1">INDIRECT($D9 &amp; "!$AA$12")</f>
        <v>0.28920537547710579</v>
      </c>
      <c r="X9" s="58"/>
      <c r="Y9" s="68" t="s">
        <v>30</v>
      </c>
      <c r="Z9" s="69">
        <v>9000</v>
      </c>
      <c r="AA9" s="69">
        <v>9000</v>
      </c>
      <c r="AB9" s="69">
        <v>44.13</v>
      </c>
      <c r="AC9" s="69">
        <v>41.95</v>
      </c>
      <c r="AD9" s="69">
        <v>397140000</v>
      </c>
      <c r="AE9" s="69">
        <v>377550000</v>
      </c>
      <c r="AF9" s="186">
        <v>0.3</v>
      </c>
      <c r="AG9" s="60"/>
      <c r="AH9" s="61"/>
      <c r="AI9" s="62"/>
      <c r="AM9" s="21"/>
      <c r="AN9" s="21"/>
      <c r="AO9" s="21"/>
      <c r="AP9" s="21"/>
      <c r="AQ9" s="21"/>
      <c r="AR9" s="21"/>
    </row>
    <row r="10" spans="2:59" ht="18">
      <c r="C10" s="65"/>
      <c r="D10" s="57" t="s">
        <v>31</v>
      </c>
      <c r="E10" s="55" t="str">
        <f t="shared" si="0"/>
        <v>Yes</v>
      </c>
      <c r="F10" s="66">
        <f t="shared" si="1"/>
        <v>5.4689005496727276E-2</v>
      </c>
      <c r="H10" s="67" t="e">
        <f>VLOOKUP(D10,'csv data'!$C$7:$H$584,5,FALSE)</f>
        <v>#N/A</v>
      </c>
      <c r="J10" s="29" cm="1">
        <f t="array" aca="1" ref="J10" ca="1">INDIRECT($D10 &amp; "!$AA$14")</f>
        <v>0.49357397369651856</v>
      </c>
      <c r="L10" s="29" cm="1">
        <f t="array" aca="1" ref="L10" ca="1">INDIRECT($D10&amp;"!$AA$19")</f>
        <v>0</v>
      </c>
      <c r="M10" s="29"/>
      <c r="N10" s="35" cm="1">
        <f t="array" aca="1" ref="N10" ca="1">INDIRECT($D10 &amp; "!$AA$10")</f>
        <v>0.25961001482066842</v>
      </c>
      <c r="P10" s="35" t="e" cm="1">
        <f t="array" aca="1" ref="P10" ca="1">INDIRECT($D10 &amp; "!$AA$11")</f>
        <v>#DIV/0!</v>
      </c>
      <c r="R10" s="35" t="e" cm="1">
        <f t="array" aca="1" ref="R10" ca="1">INDIRECT($D10 &amp; "!$AA$12")</f>
        <v>#DIV/0!</v>
      </c>
      <c r="X10" s="68"/>
      <c r="Y10" s="58" t="s">
        <v>32</v>
      </c>
      <c r="Z10" s="59">
        <v>5060</v>
      </c>
      <c r="AA10" s="59">
        <v>5060</v>
      </c>
      <c r="AB10" s="59">
        <v>60.52</v>
      </c>
      <c r="AC10" s="59">
        <v>42.15</v>
      </c>
      <c r="AD10" s="59">
        <v>306210000</v>
      </c>
      <c r="AE10" s="59">
        <v>213279000</v>
      </c>
      <c r="AF10" s="185">
        <v>0.5</v>
      </c>
      <c r="AG10" s="128"/>
      <c r="AH10" s="129"/>
      <c r="AI10" s="72"/>
      <c r="AO10" s="21"/>
      <c r="AP10" s="21"/>
      <c r="AQ10" s="21"/>
      <c r="AR10" s="21"/>
    </row>
    <row r="11" spans="2:59" ht="18">
      <c r="C11" s="65"/>
      <c r="D11" s="57" t="s">
        <v>24</v>
      </c>
      <c r="E11" s="55" t="str">
        <f t="shared" si="0"/>
        <v>Yes</v>
      </c>
      <c r="F11" s="66">
        <f t="shared" si="1"/>
        <v>1.5744841458226393E-2</v>
      </c>
      <c r="H11" s="67">
        <f>VLOOKUP(D11,'csv data'!$C$7:$H$584,5,FALSE)</f>
        <v>13</v>
      </c>
      <c r="J11" s="29" cm="1">
        <f t="array" aca="1" ref="J11" ca="1">INDIRECT($D11 &amp; "!$AA$14")</f>
        <v>0.23424457440587393</v>
      </c>
      <c r="L11" s="29" cm="1">
        <f t="array" aca="1" ref="L11" ca="1">INDIRECT($D11&amp;"!$AA$19")</f>
        <v>0.4742236149456307</v>
      </c>
      <c r="M11" s="29"/>
      <c r="N11" s="35" cm="1">
        <f t="array" aca="1" ref="N11" ca="1">INDIRECT($D11 &amp; "!$AA$10")</f>
        <v>0.2447608755724085</v>
      </c>
      <c r="P11" s="35" t="e" cm="1">
        <f t="array" aca="1" ref="P11" ca="1">INDIRECT($D11 &amp; "!$AA$11")</f>
        <v>#DIV/0!</v>
      </c>
      <c r="R11" s="35" t="e" cm="1">
        <f t="array" aca="1" ref="R11" ca="1">INDIRECT($D11 &amp; "!$AA$12")</f>
        <v>#DIV/0!</v>
      </c>
      <c r="X11" s="58"/>
      <c r="Y11" s="68" t="s">
        <v>33</v>
      </c>
      <c r="Z11" s="69">
        <v>16240</v>
      </c>
      <c r="AA11" s="69">
        <v>16240</v>
      </c>
      <c r="AB11" s="69">
        <v>82.2</v>
      </c>
      <c r="AC11" s="69">
        <v>85</v>
      </c>
      <c r="AD11" s="69">
        <v>1334928000</v>
      </c>
      <c r="AE11" s="69">
        <v>1380400000</v>
      </c>
      <c r="AF11" s="186">
        <v>0.5</v>
      </c>
      <c r="AG11" s="60"/>
      <c r="AH11" s="61"/>
      <c r="AI11" s="62"/>
      <c r="AO11" s="21"/>
      <c r="AP11" s="21"/>
      <c r="AQ11" s="21"/>
      <c r="AR11" s="21"/>
    </row>
    <row r="12" spans="2:59" ht="18">
      <c r="C12" s="65"/>
      <c r="D12" s="57" t="s">
        <v>34</v>
      </c>
      <c r="E12" s="55" t="str">
        <f t="shared" si="0"/>
        <v/>
      </c>
      <c r="F12" s="49" t="str">
        <f t="shared" si="1"/>
        <v/>
      </c>
      <c r="H12" s="67">
        <f>VLOOKUP(D12,'csv data'!$C$7:$H$584,5,FALSE)</f>
        <v>3.3</v>
      </c>
      <c r="J12" s="29" cm="1">
        <f t="array" aca="1" ref="J12" ca="1">INDIRECT($D12 &amp; "!$AA$14")</f>
        <v>0.18044774548555126</v>
      </c>
      <c r="L12" s="29" cm="1">
        <f t="array" aca="1" ref="L12" ca="1">INDIRECT($D12&amp;"!$AA$19")</f>
        <v>3.3999254976126056E-4</v>
      </c>
      <c r="N12" s="35" cm="1">
        <f t="array" aca="1" ref="N12" ca="1">INDIRECT($D12 &amp; "!$AA$10")</f>
        <v>0.23694973913289155</v>
      </c>
      <c r="P12" s="35" cm="1">
        <f t="array" aca="1" ref="P12" ca="1">INDIRECT($D12 &amp; "!$AA$11")</f>
        <v>0.46992037584366314</v>
      </c>
      <c r="R12" s="35" t="e" cm="1">
        <f t="array" aca="1" ref="R12" ca="1">INDIRECT($D12 &amp; "!$AA$12")</f>
        <v>#DIV/0!</v>
      </c>
      <c r="X12" s="68"/>
      <c r="Y12" s="58" t="s">
        <v>29</v>
      </c>
      <c r="Z12" s="59">
        <v>8780</v>
      </c>
      <c r="AA12" s="59">
        <v>8780</v>
      </c>
      <c r="AB12" s="59">
        <v>24.26</v>
      </c>
      <c r="AC12" s="59">
        <v>25.15</v>
      </c>
      <c r="AD12" s="59">
        <v>213030000</v>
      </c>
      <c r="AE12" s="59">
        <v>220817000</v>
      </c>
      <c r="AF12" s="185">
        <v>0.5</v>
      </c>
      <c r="AG12" s="128"/>
      <c r="AH12" s="129"/>
      <c r="AI12" s="72"/>
      <c r="AM12" s="21"/>
      <c r="AN12" s="21"/>
      <c r="AO12" s="21"/>
      <c r="AP12" s="21"/>
      <c r="AQ12" s="21"/>
      <c r="AR12" s="21"/>
    </row>
    <row r="13" spans="2:59" ht="18">
      <c r="C13" s="65"/>
      <c r="D13" s="57" t="s">
        <v>35</v>
      </c>
      <c r="E13" s="55" t="str">
        <f t="shared" si="0"/>
        <v>Yes</v>
      </c>
      <c r="F13" s="66">
        <f t="shared" si="1"/>
        <v>0.15609903227375899</v>
      </c>
      <c r="H13" s="67">
        <f>VLOOKUP(D13,'csv data'!$C$7:$H$584,5,FALSE)</f>
        <v>7.6</v>
      </c>
      <c r="J13" s="29" cm="1">
        <f t="array" aca="1" ref="J13" ca="1">INDIRECT($D13 &amp; "!$AA$14")</f>
        <v>0.27268156890877415</v>
      </c>
      <c r="L13" s="29" cm="1">
        <f t="array" aca="1" ref="L13" ca="1">INDIRECT($D13&amp;"!$AA$19")</f>
        <v>0.22757274240076455</v>
      </c>
      <c r="M13" s="29"/>
      <c r="N13" s="35" cm="1">
        <f t="array" aca="1" ref="N13" ca="1">INDIRECT($D13 &amp; "!$AA$10")</f>
        <v>0.23442737375616707</v>
      </c>
      <c r="P13" s="35" cm="1">
        <f t="array" aca="1" ref="P13" ca="1">INDIRECT($D13 &amp; "!$AA$11")</f>
        <v>0.26316366352524201</v>
      </c>
      <c r="R13" s="35" cm="1">
        <f t="array" aca="1" ref="R13" ca="1">INDIRECT($D13 &amp; "!$AA$12")</f>
        <v>0.21327453615153968</v>
      </c>
      <c r="X13" s="58"/>
      <c r="Y13" s="68" t="s">
        <v>36</v>
      </c>
      <c r="Z13" s="127">
        <v>300</v>
      </c>
      <c r="AA13" s="127">
        <v>300</v>
      </c>
      <c r="AB13" s="69">
        <v>93.5</v>
      </c>
      <c r="AC13" s="69">
        <v>109.2</v>
      </c>
      <c r="AD13" s="69">
        <v>28050000</v>
      </c>
      <c r="AE13" s="69">
        <v>32760000</v>
      </c>
      <c r="AF13" s="186">
        <v>0.5</v>
      </c>
      <c r="AG13" s="60"/>
      <c r="AH13" s="61"/>
      <c r="AI13" s="62"/>
      <c r="AM13" s="21"/>
      <c r="AN13" s="21"/>
      <c r="AO13" s="21"/>
      <c r="AP13" s="21"/>
      <c r="AQ13" s="21"/>
      <c r="AR13" s="21"/>
    </row>
    <row r="14" spans="2:59" ht="18">
      <c r="C14" s="65"/>
      <c r="D14" s="57" t="s">
        <v>37</v>
      </c>
      <c r="E14" s="55" t="str">
        <f t="shared" si="0"/>
        <v>Yes</v>
      </c>
      <c r="F14" s="49">
        <f t="shared" si="1"/>
        <v>4.9971678999202558E-3</v>
      </c>
      <c r="H14" s="67">
        <f>VLOOKUP(D14,'csv data'!$C$7:$H$584,5,FALSE)</f>
        <v>5</v>
      </c>
      <c r="J14" s="29" cm="1">
        <f t="array" aca="1" ref="J14" ca="1">INDIRECT($D14 &amp; "!$AA$14")</f>
        <v>0.43728465210647716</v>
      </c>
      <c r="L14" s="29" cm="1">
        <f t="array" aca="1" ref="L14" ca="1">INDIRECT($D14&amp;"!$AA$19")</f>
        <v>0</v>
      </c>
      <c r="N14" s="35" cm="1">
        <f t="array" aca="1" ref="N14" ca="1">INDIRECT($D14 &amp; "!$AA$10")</f>
        <v>0.22099591253575451</v>
      </c>
      <c r="P14" s="35" cm="1">
        <f t="array" aca="1" ref="P14" ca="1">INDIRECT($D14 &amp; "!$AA$11")</f>
        <v>0.18270745056977405</v>
      </c>
      <c r="R14" s="35" cm="1">
        <f t="array" aca="1" ref="R14" ca="1">INDIRECT($D14 &amp; "!$AA$12")</f>
        <v>0.31256190674118522</v>
      </c>
      <c r="X14" s="68"/>
      <c r="Y14" s="58" t="s">
        <v>31</v>
      </c>
      <c r="Z14" s="59">
        <v>2880</v>
      </c>
      <c r="AA14" s="59">
        <v>2880</v>
      </c>
      <c r="AB14" s="59">
        <v>87.06</v>
      </c>
      <c r="AC14" s="59">
        <v>68.400000000000006</v>
      </c>
      <c r="AD14" s="59">
        <v>250720000</v>
      </c>
      <c r="AE14" s="59">
        <v>196992000</v>
      </c>
      <c r="AF14" s="127" t="s">
        <v>38</v>
      </c>
      <c r="AG14" s="128"/>
      <c r="AH14" s="129"/>
      <c r="AI14" s="72"/>
      <c r="AO14" s="21"/>
      <c r="AP14" s="21"/>
      <c r="AQ14" s="21"/>
      <c r="AR14" s="21"/>
    </row>
    <row r="15" spans="2:59" ht="18">
      <c r="C15" s="65"/>
      <c r="D15" s="57" t="s">
        <v>36</v>
      </c>
      <c r="E15" s="55" t="str">
        <f t="shared" si="0"/>
        <v>Yes</v>
      </c>
      <c r="F15" s="66">
        <f t="shared" si="1"/>
        <v>5.0556641594546162E-2</v>
      </c>
      <c r="H15" s="67">
        <f>VLOOKUP(D15,'csv data'!$C$7:$H$584,5,FALSE)</f>
        <v>3.5</v>
      </c>
      <c r="J15" s="29" cm="1">
        <f t="array" aca="1" ref="J15" ca="1">INDIRECT($D15 &amp; "!$AA$14")</f>
        <v>0.10508604738240031</v>
      </c>
      <c r="L15" s="29" cm="1">
        <f t="array" aca="1" ref="L15" ca="1">INDIRECT($D15&amp;"!$AA$19")</f>
        <v>0.46715509013484047</v>
      </c>
      <c r="M15" s="29"/>
      <c r="N15" s="35" cm="1">
        <f t="array" aca="1" ref="N15" ca="1">INDIRECT($D15 &amp; "!$AA$10")</f>
        <v>0.2086736215211841</v>
      </c>
      <c r="P15" s="35" cm="1">
        <f t="array" aca="1" ref="P15" ca="1">INDIRECT($D15 &amp; "!$AA$11")</f>
        <v>0.2027587498298728</v>
      </c>
      <c r="R15" s="35" cm="1">
        <f t="array" aca="1" ref="R15" ca="1">INDIRECT($D15 &amp; "!$AA$12")</f>
        <v>0.21869095037251607</v>
      </c>
      <c r="X15" s="58"/>
      <c r="Y15" s="68" t="s">
        <v>35</v>
      </c>
      <c r="Z15" s="69">
        <v>8400</v>
      </c>
      <c r="AA15" s="69">
        <v>8400</v>
      </c>
      <c r="AB15" s="69">
        <v>75.510000000000005</v>
      </c>
      <c r="AC15" s="69">
        <v>59.5</v>
      </c>
      <c r="AD15" s="69">
        <v>634260000</v>
      </c>
      <c r="AE15" s="69">
        <v>499800000</v>
      </c>
      <c r="AF15" s="186">
        <v>0.5</v>
      </c>
      <c r="AG15" s="60"/>
      <c r="AH15" s="61"/>
      <c r="AI15" s="62"/>
      <c r="AM15" s="21"/>
      <c r="AN15" s="21"/>
      <c r="AO15" s="21"/>
      <c r="AP15" s="21"/>
      <c r="AQ15" s="21"/>
      <c r="AR15" s="21"/>
      <c r="AU15" s="46">
        <v>44729</v>
      </c>
      <c r="AV15" s="63">
        <v>1208924800</v>
      </c>
      <c r="AW15" s="29">
        <f>AV15/AZ15</f>
        <v>0.88223129961314473</v>
      </c>
      <c r="AX15" s="64">
        <v>161378884</v>
      </c>
      <c r="AY15" s="29">
        <f>AX15/AZ15</f>
        <v>0.11776870038685527</v>
      </c>
      <c r="AZ15" s="64">
        <f>SUM(AV15,AX15)</f>
        <v>1370303684</v>
      </c>
    </row>
    <row r="16" spans="2:59" ht="18">
      <c r="C16" s="65"/>
      <c r="D16" s="57" t="s">
        <v>32</v>
      </c>
      <c r="E16" s="55" t="str">
        <f t="shared" si="0"/>
        <v>Yes</v>
      </c>
      <c r="F16" s="66">
        <f t="shared" si="1"/>
        <v>0.13263534481402606</v>
      </c>
      <c r="H16" s="67">
        <f>VLOOKUP(D16,'csv data'!$C$7:$H$584,5,FALSE)</f>
        <v>6.8</v>
      </c>
      <c r="J16" s="29" cm="1">
        <f t="array" aca="1" ref="J16" ca="1">INDIRECT($D16 &amp; "!$AA$14")</f>
        <v>0.10802927794379898</v>
      </c>
      <c r="L16" s="29" cm="1">
        <f t="array" aca="1" ref="L16" ca="1">INDIRECT($D16&amp;"!$AA$19")</f>
        <v>0.22838201557109053</v>
      </c>
      <c r="M16" s="29"/>
      <c r="N16" s="35" cm="1">
        <f t="array" aca="1" ref="N16" ca="1">INDIRECT($D16 &amp; "!$AA$10")</f>
        <v>0.19202937032706141</v>
      </c>
      <c r="P16" s="35" cm="1">
        <f t="array" aca="1" ref="P16" ca="1">INDIRECT($D16 &amp; "!$AA$11")</f>
        <v>0.19056591206747314</v>
      </c>
      <c r="R16" s="35" cm="1">
        <f t="array" aca="1" ref="R16" ca="1">INDIRECT($D16 &amp; "!$AA$12")</f>
        <v>0.2007881022058968</v>
      </c>
      <c r="X16" s="130"/>
      <c r="Y16" s="58" t="s">
        <v>23</v>
      </c>
      <c r="Z16" s="59">
        <v>3700</v>
      </c>
      <c r="AA16" s="59">
        <v>3700</v>
      </c>
      <c r="AB16" s="59">
        <v>27.91</v>
      </c>
      <c r="AC16" s="59">
        <v>19</v>
      </c>
      <c r="AD16" s="59">
        <v>103260000</v>
      </c>
      <c r="AE16" s="59">
        <v>70300000</v>
      </c>
      <c r="AF16" s="132" t="s">
        <v>38</v>
      </c>
      <c r="AG16" s="133"/>
      <c r="AH16" s="150"/>
      <c r="AI16" s="77"/>
      <c r="AM16" s="21"/>
      <c r="AN16" s="21"/>
      <c r="AO16" s="21"/>
      <c r="AP16" s="21"/>
      <c r="AQ16" s="21"/>
      <c r="AR16" s="21"/>
      <c r="AZ16" s="47" t="s">
        <v>39</v>
      </c>
    </row>
    <row r="17" spans="3:52" ht="18">
      <c r="C17" s="65"/>
      <c r="D17" s="57" t="s">
        <v>30</v>
      </c>
      <c r="E17" s="55" t="str">
        <f t="shared" si="0"/>
        <v>Yes</v>
      </c>
      <c r="F17" s="66">
        <f t="shared" si="1"/>
        <v>0.14612527304762404</v>
      </c>
      <c r="H17" s="67">
        <f>VLOOKUP(D17,'csv data'!$C$7:$H$584,5,FALSE)</f>
        <v>9.1</v>
      </c>
      <c r="J17" s="29" cm="1">
        <f t="array" aca="1" ref="J17" ca="1">INDIRECT($D17 &amp; "!$AA$14")</f>
        <v>0.18248830727933191</v>
      </c>
      <c r="L17" s="29" cm="1">
        <f t="array" aca="1" ref="L17" ca="1">INDIRECT($D17&amp;"!$AA$19")</f>
        <v>0</v>
      </c>
      <c r="M17" s="29"/>
      <c r="N17" s="35" cm="1">
        <f t="array" aca="1" ref="N17" ca="1">INDIRECT($D17 &amp; "!$AA$10")</f>
        <v>0.16856094236253871</v>
      </c>
      <c r="P17" s="35" cm="1">
        <f t="array" aca="1" ref="P17" ca="1">INDIRECT($D17 &amp; "!$AA$11")</f>
        <v>7.2703350405263087E-2</v>
      </c>
      <c r="R17" s="35" cm="1">
        <f t="array" aca="1" ref="R17" ca="1">INDIRECT($D17 &amp; "!$AA$12")</f>
        <v>7.4936359801396707E-2</v>
      </c>
      <c r="X17" s="58"/>
      <c r="Y17" s="58"/>
      <c r="Z17" s="126"/>
      <c r="AA17" s="126"/>
      <c r="AB17" s="59"/>
      <c r="AC17" s="59"/>
      <c r="AD17" s="59"/>
      <c r="AE17" s="59"/>
      <c r="AF17" s="126"/>
      <c r="AG17" s="60"/>
      <c r="AH17" s="61"/>
      <c r="AI17" s="62"/>
      <c r="AO17" s="21"/>
      <c r="AP17" s="21"/>
      <c r="AQ17" s="21"/>
      <c r="AR17" s="21"/>
    </row>
    <row r="18" spans="3:52" ht="18">
      <c r="C18" s="65"/>
      <c r="D18" s="57" t="s">
        <v>40</v>
      </c>
      <c r="E18" s="55" t="str">
        <f t="shared" si="0"/>
        <v/>
      </c>
      <c r="F18" s="66" t="str">
        <f t="shared" si="1"/>
        <v/>
      </c>
      <c r="H18" s="67">
        <f>VLOOKUP(D18,'csv data'!$C$7:$H$584,5,FALSE)</f>
        <v>5.9</v>
      </c>
      <c r="J18" s="29" cm="1">
        <f t="array" aca="1" ref="J18" ca="1">INDIRECT($D18 &amp; "!$AA$14")</f>
        <v>0.29781309326644995</v>
      </c>
      <c r="L18" s="29" cm="1">
        <f t="array" aca="1" ref="L18" ca="1">INDIRECT($D18&amp;"!$AA$19")</f>
        <v>0.19727798308809438</v>
      </c>
      <c r="M18" s="29"/>
      <c r="N18" s="35" cm="1">
        <f t="array" aca="1" ref="N18" ca="1">INDIRECT($D18 &amp; "!$AA$10")</f>
        <v>0.14810130266198232</v>
      </c>
      <c r="P18" s="35" cm="1">
        <f t="array" aca="1" ref="P18" ca="1">INDIRECT($D18 &amp; "!$AA$11")</f>
        <v>0.15018091346826404</v>
      </c>
      <c r="R18" s="35" cm="1">
        <f t="array" aca="1" ref="R18" ca="1">INDIRECT($D18 &amp; "!$AA$12")</f>
        <v>0.1593202315612709</v>
      </c>
      <c r="X18" s="68"/>
      <c r="Y18" s="68"/>
      <c r="Z18" s="69"/>
      <c r="AA18" s="69"/>
      <c r="AB18" s="69"/>
      <c r="AC18" s="69"/>
      <c r="AD18" s="69"/>
      <c r="AE18" s="69"/>
      <c r="AF18" s="127"/>
      <c r="AG18" s="128"/>
      <c r="AH18" s="129"/>
      <c r="AI18" s="72"/>
      <c r="AO18" s="21"/>
      <c r="AP18" s="21"/>
      <c r="AQ18" s="21"/>
      <c r="AR18" s="21"/>
    </row>
    <row r="19" spans="3:52" ht="18">
      <c r="C19" s="65"/>
      <c r="D19" s="57" t="s">
        <v>33</v>
      </c>
      <c r="E19" s="55" t="str">
        <f t="shared" si="0"/>
        <v>Yes</v>
      </c>
      <c r="F19" s="66">
        <f t="shared" si="1"/>
        <v>0.10144250836838119</v>
      </c>
      <c r="H19" s="67">
        <f>VLOOKUP(D19,'csv data'!$C$7:$H$584,5,FALSE)</f>
        <v>16</v>
      </c>
      <c r="J19" s="29" cm="1">
        <f t="array" aca="1" ref="J19" ca="1">INDIRECT($D19 &amp; "!$AA$14")</f>
        <v>0.12930549996030966</v>
      </c>
      <c r="L19" s="29" cm="1">
        <f t="array" aca="1" ref="L19" ca="1">INDIRECT($D19&amp;"!$AA$19")</f>
        <v>0.32810632699406173</v>
      </c>
      <c r="M19" s="29"/>
      <c r="N19" s="35" cm="1">
        <f t="array" aca="1" ref="N19" ca="1">INDIRECT($D19 &amp; "!$AA$10")</f>
        <v>0.13338552635222148</v>
      </c>
      <c r="P19" s="35" cm="1">
        <f t="array" aca="1" ref="P19" ca="1">INDIRECT($D19 &amp; "!$AA$11")</f>
        <v>0.11975026898483399</v>
      </c>
      <c r="R19" s="35" cm="1">
        <f t="array" aca="1" ref="R19" ca="1">INDIRECT($D19 &amp; "!$AA$12")</f>
        <v>0.14258526364083077</v>
      </c>
      <c r="X19" s="58"/>
      <c r="Y19" s="58"/>
      <c r="Z19" s="59"/>
      <c r="AA19" s="59"/>
      <c r="AB19" s="59"/>
      <c r="AC19" s="59"/>
      <c r="AD19" s="59"/>
      <c r="AE19" s="59"/>
      <c r="AF19" s="126"/>
      <c r="AG19" s="60"/>
      <c r="AH19" s="61"/>
      <c r="AI19" s="62"/>
      <c r="AM19" s="21"/>
      <c r="AN19" s="21"/>
      <c r="AO19" s="21"/>
      <c r="AP19" s="21"/>
      <c r="AQ19" s="21"/>
      <c r="AR19" s="21"/>
    </row>
    <row r="20" spans="3:52" ht="18">
      <c r="C20" s="65"/>
      <c r="D20" s="57" t="s">
        <v>41</v>
      </c>
      <c r="E20" s="55" t="str">
        <f t="shared" si="0"/>
        <v/>
      </c>
      <c r="F20" s="66" t="str">
        <f t="shared" si="1"/>
        <v/>
      </c>
      <c r="H20" s="67">
        <f>VLOOKUP(D20,'csv data'!$C$7:$H$584,5,FALSE)</f>
        <v>9.3000000000000007</v>
      </c>
      <c r="J20" s="29" cm="1">
        <f t="array" aca="1" ref="J20" ca="1">INDIRECT($D20 &amp; "!$AA$14")</f>
        <v>0.10397193761784232</v>
      </c>
      <c r="L20" s="29" cm="1">
        <f t="array" aca="1" ref="L20" ca="1">INDIRECT($D20&amp;"!$AA$19")</f>
        <v>0.37252630945403359</v>
      </c>
      <c r="M20" s="29"/>
      <c r="N20" s="35" cm="1">
        <f t="array" aca="1" ref="N20" ca="1">INDIRECT($D20 &amp; "!$AA$10")</f>
        <v>0.12384670789908159</v>
      </c>
      <c r="P20" s="35" cm="1">
        <f t="array" aca="1" ref="P20" ca="1">INDIRECT($D20 &amp; "!$AA$11")</f>
        <v>0.15960014900109076</v>
      </c>
      <c r="R20" s="35" cm="1">
        <f t="array" aca="1" ref="R20" ca="1">INDIRECT($D20 &amp; "!$AA$12")</f>
        <v>0.15912930635969957</v>
      </c>
      <c r="X20" s="130"/>
      <c r="Y20" s="130"/>
      <c r="Z20" s="131"/>
      <c r="AA20" s="131"/>
      <c r="AB20" s="131"/>
      <c r="AC20" s="131"/>
      <c r="AD20" s="131"/>
      <c r="AE20" s="131"/>
      <c r="AF20" s="132"/>
      <c r="AG20" s="133"/>
      <c r="AH20" s="77"/>
      <c r="AI20" s="77"/>
      <c r="AP20" s="21"/>
      <c r="AR20" s="21"/>
    </row>
    <row r="21" spans="3:52" ht="18">
      <c r="C21" s="65"/>
      <c r="D21" s="57" t="s">
        <v>42</v>
      </c>
      <c r="E21" s="55" t="str">
        <f t="shared" si="0"/>
        <v/>
      </c>
      <c r="F21" s="66" t="str">
        <f t="shared" si="1"/>
        <v/>
      </c>
      <c r="H21" s="67">
        <f>VLOOKUP(D21,'csv data'!$C$7:$H$584,5,FALSE)</f>
        <v>3.6</v>
      </c>
      <c r="J21" s="29" cm="1">
        <f t="array" aca="1" ref="J21" ca="1">INDIRECT($D21 &amp; "!$AA$14")</f>
        <v>0.23969370503898713</v>
      </c>
      <c r="L21" s="29" cm="1">
        <f t="array" aca="1" ref="L21" ca="1">INDIRECT($D21&amp;"!$AA$19")</f>
        <v>0.33917257873495155</v>
      </c>
      <c r="N21" s="35" cm="1">
        <f t="array" aca="1" ref="N21" ca="1">INDIRECT($D21 &amp; "!$AA$10")</f>
        <v>0.11756887952703757</v>
      </c>
      <c r="P21" s="35" cm="1">
        <f t="array" aca="1" ref="P21" ca="1">INDIRECT($D21 &amp; "!$AA$11")</f>
        <v>4.678529357219318E-2</v>
      </c>
      <c r="R21" s="35" cm="1">
        <f t="array" aca="1" ref="R21" ca="1">INDIRECT($D21 &amp; "!$AA$12")</f>
        <v>0.11883106094616616</v>
      </c>
      <c r="X21" s="105"/>
      <c r="Y21" s="105"/>
      <c r="Z21" s="106"/>
      <c r="AA21" s="106"/>
      <c r="AB21" s="106"/>
      <c r="AC21" s="106"/>
      <c r="AD21" s="106"/>
      <c r="AE21" s="106"/>
      <c r="AF21" s="105"/>
      <c r="AG21" s="108"/>
      <c r="AH21" s="107"/>
      <c r="AI21" s="109"/>
      <c r="AO21" s="21"/>
      <c r="AP21" s="21"/>
      <c r="AQ21" s="21"/>
      <c r="AR21" s="21"/>
    </row>
    <row r="22" spans="3:52" ht="18">
      <c r="C22" s="65"/>
      <c r="D22" s="57" t="s">
        <v>43</v>
      </c>
      <c r="E22" s="55" t="str">
        <f t="shared" si="0"/>
        <v/>
      </c>
      <c r="F22" s="66" t="str">
        <f t="shared" si="1"/>
        <v/>
      </c>
      <c r="H22" s="67">
        <f>VLOOKUP(D22,'csv data'!$C$7:$H$584,5,FALSE)</f>
        <v>6.4</v>
      </c>
      <c r="J22" s="29" cm="1">
        <f t="array" aca="1" ref="J22" ca="1">INDIRECT($D22 &amp; "!$AA$14")</f>
        <v>0.16271136428758987</v>
      </c>
      <c r="L22" s="29" cm="1">
        <f t="array" aca="1" ref="L22" ca="1">INDIRECT($D22&amp;"!$AA$19")</f>
        <v>0.16308785220504984</v>
      </c>
      <c r="M22" s="29"/>
      <c r="N22" s="35" cm="1">
        <f t="array" aca="1" ref="N22" ca="1">INDIRECT($D22 &amp; "!$AA$10")</f>
        <v>0.10652070294817251</v>
      </c>
      <c r="P22" s="35" cm="1">
        <f t="array" aca="1" ref="P22" ca="1">INDIRECT($D22 &amp; "!$AA$11")</f>
        <v>0.1130548181975967</v>
      </c>
      <c r="R22" s="35" cm="1">
        <f t="array" aca="1" ref="R22" ca="1">INDIRECT($D22 &amp; "!$AA$12")</f>
        <v>0.10221882356103673</v>
      </c>
      <c r="X22" s="110"/>
      <c r="Y22" s="110"/>
      <c r="Z22" s="111"/>
      <c r="AA22" s="111"/>
      <c r="AB22" s="111"/>
      <c r="AC22" s="111"/>
      <c r="AD22" s="111"/>
      <c r="AE22" s="111"/>
      <c r="AF22" s="110"/>
      <c r="AG22" s="113"/>
      <c r="AH22" s="112"/>
      <c r="AI22" s="77"/>
      <c r="AO22" s="21"/>
      <c r="AP22" s="21"/>
      <c r="AQ22" s="21"/>
      <c r="AR22" s="21"/>
    </row>
    <row r="23" spans="3:52" ht="18">
      <c r="C23" s="65"/>
      <c r="D23" s="57" t="s">
        <v>44</v>
      </c>
      <c r="E23" s="55" t="str">
        <f t="shared" si="0"/>
        <v>Yes</v>
      </c>
      <c r="F23" s="66">
        <f t="shared" si="1"/>
        <v>1.7037403028198707E-2</v>
      </c>
      <c r="H23" s="67">
        <f>VLOOKUP(D23,'csv data'!$C$7:$H$584,5,FALSE)</f>
        <v>5.5</v>
      </c>
      <c r="J23" s="29" cm="1">
        <f t="array" aca="1" ref="J23" ca="1">INDIRECT($D23 &amp; "!$AA$14")</f>
        <v>0.1562708556452109</v>
      </c>
      <c r="L23" s="29" cm="1">
        <f t="array" aca="1" ref="L23" ca="1">INDIRECT($D23&amp;"!$AA$19")</f>
        <v>0.10719095386306453</v>
      </c>
      <c r="M23" s="29"/>
      <c r="N23" s="35" cm="1">
        <f t="array" aca="1" ref="N23" ca="1">INDIRECT($D23 &amp; "!$AA$10")</f>
        <v>8.309776075494954E-2</v>
      </c>
      <c r="P23" s="35" cm="1">
        <f t="array" aca="1" ref="P23" ca="1">INDIRECT($D23 &amp; "!$AA$11")</f>
        <v>6.8452995380801546E-2</v>
      </c>
      <c r="R23" s="35" cm="1">
        <f t="array" aca="1" ref="R23" ca="1">INDIRECT($D23 &amp; "!$AA$12")</f>
        <v>9.6628495788672567E-2</v>
      </c>
      <c r="X23" s="58"/>
      <c r="Y23" s="58"/>
      <c r="Z23" s="59"/>
      <c r="AA23" s="59"/>
      <c r="AB23" s="59"/>
      <c r="AC23" s="59"/>
      <c r="AD23" s="59"/>
      <c r="AE23" s="59"/>
      <c r="AF23" s="58"/>
      <c r="AG23" s="60"/>
      <c r="AH23" s="61"/>
      <c r="AI23" s="62"/>
      <c r="AM23" s="21"/>
      <c r="AN23" s="21"/>
      <c r="AO23" s="21"/>
      <c r="AP23" s="21"/>
      <c r="AQ23" s="21"/>
      <c r="AR23" s="21"/>
    </row>
    <row r="24" spans="3:52" ht="18">
      <c r="C24" s="65"/>
      <c r="D24" s="57" t="s">
        <v>45</v>
      </c>
      <c r="E24" s="55" t="str">
        <f t="shared" si="0"/>
        <v/>
      </c>
      <c r="F24" s="66" t="str">
        <f t="shared" si="1"/>
        <v/>
      </c>
      <c r="H24" s="67">
        <f>VLOOKUP(D24,'csv data'!$C$7:$H$584,5,FALSE)</f>
        <v>5.8</v>
      </c>
      <c r="J24" s="29" cm="1">
        <f t="array" aca="1" ref="J24" ca="1">INDIRECT($D24 &amp; "!$AA$14")</f>
        <v>0.28413291924358353</v>
      </c>
      <c r="L24" s="29" cm="1">
        <f t="array" aca="1" ref="L24" ca="1">INDIRECT($D24&amp;"!$AA$19")</f>
        <v>6.0898575084067715E-2</v>
      </c>
      <c r="M24" s="29"/>
      <c r="N24" s="35" cm="1">
        <f t="array" aca="1" ref="N24" ca="1">INDIRECT($D24 &amp; "!$AA$10")</f>
        <v>8.1520119481807624E-2</v>
      </c>
      <c r="P24" s="35" cm="1">
        <f t="array" aca="1" ref="P24" ca="1">INDIRECT($D24 &amp; "!$AA$11")</f>
        <v>0.10351818618904821</v>
      </c>
      <c r="R24" s="35" cm="1">
        <f t="array" aca="1" ref="R24" ca="1">INDIRECT($D24 &amp; "!$AA$12")</f>
        <v>0.10819947104673042</v>
      </c>
      <c r="X24" s="68"/>
      <c r="Y24" s="68"/>
      <c r="Z24" s="69"/>
      <c r="AA24" s="69"/>
      <c r="AB24" s="69"/>
      <c r="AC24" s="69"/>
      <c r="AD24" s="69"/>
      <c r="AE24" s="69"/>
      <c r="AF24" s="68"/>
      <c r="AG24" s="70"/>
      <c r="AH24" s="71"/>
      <c r="AI24" s="72"/>
      <c r="AM24" s="21"/>
      <c r="AN24" s="21"/>
      <c r="AO24" s="21"/>
      <c r="AP24" s="21"/>
      <c r="AQ24" s="21"/>
      <c r="AR24" s="21"/>
    </row>
    <row r="25" spans="3:52" ht="18">
      <c r="D25" s="57" t="s">
        <v>46</v>
      </c>
      <c r="E25" s="55" t="str">
        <f t="shared" si="0"/>
        <v/>
      </c>
      <c r="F25" s="66" t="str">
        <f t="shared" si="1"/>
        <v/>
      </c>
      <c r="H25" s="67">
        <f>VLOOKUP(D25,'csv data'!$C$7:$H$584,5,FALSE)</f>
        <v>5.6</v>
      </c>
      <c r="J25" s="29" cm="1">
        <f t="array" aca="1" ref="J25" ca="1">INDIRECT($D25 &amp; "!$AA$14")</f>
        <v>0.15724082949663556</v>
      </c>
      <c r="L25" s="29" cm="1">
        <f t="array" aca="1" ref="L25" ca="1">INDIRECT($D25&amp;"!$AA$19")</f>
        <v>0.15738859043871656</v>
      </c>
      <c r="M25" s="29"/>
      <c r="N25" s="35" cm="1">
        <f t="array" aca="1" ref="N25" ca="1">INDIRECT($D25 &amp; "!$AA$10")</f>
        <v>7.6430708709642831E-2</v>
      </c>
      <c r="P25" s="35" cm="1">
        <f t="array" aca="1" ref="P25" ca="1">INDIRECT($D25 &amp; "!$AA$11")</f>
        <v>0.12988192953802213</v>
      </c>
      <c r="R25" s="35" cm="1">
        <f t="array" aca="1" ref="R25" ca="1">INDIRECT($D25 &amp; "!$AA$12")</f>
        <v>0.12949005483973944</v>
      </c>
      <c r="X25" s="73"/>
      <c r="Y25" s="73"/>
      <c r="Z25" s="74"/>
      <c r="AA25" s="74"/>
      <c r="AB25" s="74"/>
      <c r="AC25" s="74"/>
      <c r="AD25" s="74"/>
      <c r="AE25" s="74"/>
      <c r="AF25" s="73"/>
      <c r="AG25" s="75"/>
      <c r="AH25" s="76"/>
      <c r="AI25" s="77"/>
      <c r="AM25" s="21"/>
      <c r="AN25" s="21"/>
      <c r="AO25" s="21"/>
      <c r="AP25" s="21"/>
      <c r="AQ25" s="21"/>
      <c r="AR25" s="21"/>
    </row>
    <row r="26" spans="3:52" ht="18">
      <c r="C26" s="65"/>
      <c r="D26" s="57" t="s">
        <v>47</v>
      </c>
      <c r="E26" s="55" t="str">
        <f t="shared" si="0"/>
        <v/>
      </c>
      <c r="F26" s="66" t="str">
        <f t="shared" si="1"/>
        <v/>
      </c>
      <c r="H26" s="67">
        <f>VLOOKUP(D26,'csv data'!$C$7:$H$584,5,FALSE)</f>
        <v>9.8000000000000007</v>
      </c>
      <c r="J26" s="29" cm="1">
        <f t="array" aca="1" ref="J26" ca="1">INDIRECT($D26 &amp; "!$AA$14")</f>
        <v>0.45824488157520715</v>
      </c>
      <c r="L26" s="29" cm="1">
        <f t="array" aca="1" ref="L26" ca="1">INDIRECT($D26&amp;"!$AA$19")</f>
        <v>0</v>
      </c>
      <c r="M26" s="29"/>
      <c r="N26" s="35" cm="1">
        <f t="array" aca="1" ref="N26" ca="1">INDIRECT($D26 &amp; "!$AA$10")</f>
        <v>7.478427319886316E-2</v>
      </c>
      <c r="P26" s="35" cm="1">
        <f t="array" aca="1" ref="P26" ca="1">INDIRECT($D26 &amp; "!$AA$11")</f>
        <v>6.8138357739486483E-2</v>
      </c>
      <c r="R26" s="35" t="e" cm="1">
        <f t="array" aca="1" ref="R26" ca="1">INDIRECT($D26 &amp; "!$AA$12")</f>
        <v>#DIV/0!</v>
      </c>
      <c r="AC26" t="s">
        <v>48</v>
      </c>
      <c r="AD26" s="44" t="s">
        <v>49</v>
      </c>
      <c r="AE26" s="78" t="s">
        <v>50</v>
      </c>
      <c r="AF26" s="98"/>
      <c r="AG26" s="42"/>
      <c r="AR26" s="21"/>
    </row>
    <row r="27" spans="3:52" ht="20">
      <c r="C27" s="65"/>
      <c r="D27" s="57" t="s">
        <v>51</v>
      </c>
      <c r="E27" s="55" t="str">
        <f t="shared" si="0"/>
        <v/>
      </c>
      <c r="F27" s="66" t="str">
        <f t="shared" si="1"/>
        <v/>
      </c>
      <c r="H27" s="67" t="e">
        <f>VLOOKUP(D27,'csv data'!$C$7:$H$584,5,FALSE)</f>
        <v>#N/A</v>
      </c>
      <c r="J27" s="29" cm="1">
        <f t="array" aca="1" ref="J27" ca="1">INDIRECT($D27 &amp; "!$AA$14")</f>
        <v>0.27206051189398683</v>
      </c>
      <c r="L27" s="29" cm="1">
        <f t="array" aca="1" ref="L27" ca="1">INDIRECT($D27&amp;"!$AA$19")</f>
        <v>4.0316220341903387E-2</v>
      </c>
      <c r="M27" s="29"/>
      <c r="N27" s="35" cm="1">
        <f t="array" aca="1" ref="N27" ca="1">INDIRECT($D27 &amp; "!$AA$10")</f>
        <v>5.0733702547129486E-2</v>
      </c>
      <c r="P27" s="35" cm="1">
        <f t="array" aca="1" ref="P27" ca="1">INDIRECT($D27 &amp; "!$AA$11")</f>
        <v>8.1091478350357821E-2</v>
      </c>
      <c r="R27" s="35" t="e" cm="1">
        <f t="array" aca="1" ref="R27" ca="1">INDIRECT($D27 &amp; "!$AA$12")</f>
        <v>#DIV/0!</v>
      </c>
      <c r="X27" s="53" t="s">
        <v>52</v>
      </c>
      <c r="Y27" s="79" t="s">
        <v>48</v>
      </c>
      <c r="AB27" t="s">
        <v>53</v>
      </c>
      <c r="AC27" s="162">
        <v>0</v>
      </c>
      <c r="AD27" s="162">
        <v>414922273</v>
      </c>
      <c r="AE27" s="162">
        <f>SUM(AB27:AD27)</f>
        <v>414922273</v>
      </c>
      <c r="AF27" s="98"/>
      <c r="AG27" s="42"/>
    </row>
    <row r="28" spans="3:52" ht="16.5" customHeight="1">
      <c r="C28" s="65"/>
      <c r="E28" s="55"/>
      <c r="F28" s="66"/>
      <c r="Y28" s="158" t="s">
        <v>24</v>
      </c>
      <c r="Z28" s="154">
        <v>1500</v>
      </c>
      <c r="AA28" s="154">
        <v>1500</v>
      </c>
      <c r="AB28" s="122">
        <v>52.42</v>
      </c>
      <c r="AC28" s="122">
        <v>71.8</v>
      </c>
      <c r="AD28" s="154">
        <v>78630000</v>
      </c>
      <c r="AE28" s="154">
        <v>107700000</v>
      </c>
      <c r="AF28" s="154">
        <v>29070000</v>
      </c>
      <c r="AG28" s="123">
        <v>0.37</v>
      </c>
      <c r="AH28" s="152" t="s">
        <v>54</v>
      </c>
      <c r="AI28" s="123"/>
      <c r="AJ28" s="122"/>
    </row>
    <row r="29" spans="3:52" ht="16.5" customHeight="1">
      <c r="C29" s="65"/>
      <c r="E29" s="55"/>
      <c r="F29" s="66"/>
      <c r="Y29" s="158" t="s">
        <v>26</v>
      </c>
      <c r="Z29" s="154">
        <v>12500</v>
      </c>
      <c r="AA29" s="154">
        <v>12500</v>
      </c>
      <c r="AB29" s="122">
        <v>63.78</v>
      </c>
      <c r="AC29" s="122">
        <v>65.3</v>
      </c>
      <c r="AD29" s="154">
        <v>797200000</v>
      </c>
      <c r="AE29" s="154">
        <v>816250000</v>
      </c>
      <c r="AF29" s="154">
        <v>19050000</v>
      </c>
      <c r="AG29" s="123">
        <v>2.4E-2</v>
      </c>
      <c r="AH29" s="153" t="s">
        <v>54</v>
      </c>
      <c r="AI29" s="123"/>
      <c r="AJ29" s="122"/>
    </row>
    <row r="30" spans="3:52" ht="16.5" customHeight="1">
      <c r="C30" s="65"/>
      <c r="E30" s="55"/>
      <c r="F30" s="66"/>
      <c r="Y30" s="158" t="s">
        <v>30</v>
      </c>
      <c r="Z30" s="154">
        <v>23000</v>
      </c>
      <c r="AA30" s="154">
        <v>23000</v>
      </c>
      <c r="AB30" s="122">
        <v>26.88</v>
      </c>
      <c r="AC30" s="122">
        <v>41.95</v>
      </c>
      <c r="AD30" s="154">
        <v>618194000</v>
      </c>
      <c r="AE30" s="154">
        <v>964850000</v>
      </c>
      <c r="AF30" s="154">
        <v>346656000</v>
      </c>
      <c r="AG30" s="123">
        <v>0.56100000000000005</v>
      </c>
      <c r="AH30" s="88" t="s">
        <v>54</v>
      </c>
      <c r="AI30" s="123"/>
      <c r="AJ30" s="122"/>
    </row>
    <row r="31" spans="3:52" ht="16.5" customHeight="1">
      <c r="C31" s="65"/>
      <c r="E31" s="55"/>
      <c r="F31" s="66"/>
      <c r="Y31" s="158" t="s">
        <v>32</v>
      </c>
      <c r="Z31" s="154">
        <v>37760</v>
      </c>
      <c r="AA31" s="154">
        <v>37760</v>
      </c>
      <c r="AB31" s="122">
        <v>36.72</v>
      </c>
      <c r="AC31" s="122">
        <v>42.15</v>
      </c>
      <c r="AD31" s="154">
        <v>1386584960</v>
      </c>
      <c r="AE31" s="154">
        <v>1591584000</v>
      </c>
      <c r="AF31" s="154">
        <v>204999040</v>
      </c>
      <c r="AG31" s="123">
        <v>0.14799999999999999</v>
      </c>
      <c r="AH31" s="152" t="s">
        <v>54</v>
      </c>
      <c r="AI31" s="125"/>
      <c r="AJ31" s="124"/>
      <c r="AU31" s="46">
        <v>44757</v>
      </c>
      <c r="AV31" s="63">
        <f>AZ31-AX31</f>
        <v>1230241200</v>
      </c>
      <c r="AW31" s="29">
        <f>AV31/AZ31</f>
        <v>0.9364628459447617</v>
      </c>
      <c r="AX31" s="64">
        <v>83469435</v>
      </c>
      <c r="AY31" s="29">
        <f>AX31/AZ31</f>
        <v>6.3537154055238354E-2</v>
      </c>
      <c r="AZ31" s="64">
        <v>1313710635</v>
      </c>
    </row>
    <row r="32" spans="3:52" ht="16.5" customHeight="1">
      <c r="C32" s="65"/>
      <c r="E32" s="55"/>
      <c r="F32" s="66"/>
      <c r="Y32" s="158" t="s">
        <v>29</v>
      </c>
      <c r="Z32" s="154">
        <v>54100</v>
      </c>
      <c r="AA32" s="154">
        <v>54100</v>
      </c>
      <c r="AB32" s="122">
        <v>18.739999999999998</v>
      </c>
      <c r="AC32" s="122">
        <v>25.15</v>
      </c>
      <c r="AD32" s="154">
        <v>1013996300</v>
      </c>
      <c r="AE32" s="154">
        <v>1360615000</v>
      </c>
      <c r="AF32" s="154">
        <v>346618700</v>
      </c>
      <c r="AG32" s="123">
        <v>0.34200000000000003</v>
      </c>
      <c r="AH32" s="152" t="s">
        <v>54</v>
      </c>
      <c r="AI32" s="123"/>
      <c r="AJ32" s="122"/>
    </row>
    <row r="33" spans="3:52" ht="16.5" customHeight="1">
      <c r="C33" s="65"/>
      <c r="E33" s="55"/>
      <c r="F33" s="66"/>
      <c r="Y33" s="158" t="s">
        <v>36</v>
      </c>
      <c r="Z33" s="154">
        <v>4000</v>
      </c>
      <c r="AA33" s="154">
        <v>4000</v>
      </c>
      <c r="AB33" s="122">
        <v>81.93</v>
      </c>
      <c r="AC33" s="122">
        <v>109.2</v>
      </c>
      <c r="AD33" s="154">
        <v>327704000</v>
      </c>
      <c r="AE33" s="154">
        <v>436800000</v>
      </c>
      <c r="AF33" s="154">
        <v>109096000</v>
      </c>
      <c r="AG33" s="123">
        <v>0.33300000000000002</v>
      </c>
      <c r="AH33" s="152" t="s">
        <v>54</v>
      </c>
      <c r="AI33" s="123"/>
      <c r="AJ33" s="122"/>
    </row>
    <row r="34" spans="3:52" ht="16.5" customHeight="1">
      <c r="C34" s="65"/>
      <c r="E34" s="55"/>
      <c r="F34" s="66"/>
      <c r="Y34" s="159" t="s">
        <v>31</v>
      </c>
      <c r="Z34" s="155">
        <v>8000</v>
      </c>
      <c r="AA34" s="155">
        <v>8000</v>
      </c>
      <c r="AB34" s="124">
        <v>68.599999999999994</v>
      </c>
      <c r="AC34" s="124">
        <v>68.400000000000006</v>
      </c>
      <c r="AD34" s="155">
        <v>548808000</v>
      </c>
      <c r="AE34" s="155">
        <v>547200000</v>
      </c>
      <c r="AF34" s="155">
        <v>-1608000</v>
      </c>
      <c r="AG34" s="125">
        <v>-3.0000000000000001E-3</v>
      </c>
      <c r="AH34" s="152" t="s">
        <v>54</v>
      </c>
      <c r="AI34" s="123"/>
      <c r="AJ34" s="122"/>
    </row>
    <row r="35" spans="3:52" ht="16.5" customHeight="1">
      <c r="C35" s="65"/>
      <c r="E35" s="55"/>
      <c r="F35" s="66"/>
      <c r="Y35" s="158" t="s">
        <v>44</v>
      </c>
      <c r="Z35" s="154">
        <v>6900</v>
      </c>
      <c r="AA35" s="154">
        <v>6900</v>
      </c>
      <c r="AB35" s="122">
        <v>27.66</v>
      </c>
      <c r="AC35" s="122">
        <v>33.6</v>
      </c>
      <c r="AD35" s="154">
        <v>190854000</v>
      </c>
      <c r="AE35" s="154">
        <v>231840000</v>
      </c>
      <c r="AF35" s="154">
        <v>40986000</v>
      </c>
      <c r="AG35" s="123">
        <v>0.215</v>
      </c>
      <c r="AH35" s="152" t="s">
        <v>54</v>
      </c>
      <c r="AI35" s="123"/>
      <c r="AJ35" s="122"/>
    </row>
    <row r="36" spans="3:52" ht="16.5" customHeight="1">
      <c r="C36" s="65"/>
      <c r="E36" s="55"/>
      <c r="F36" s="66"/>
      <c r="Y36" s="158" t="s">
        <v>35</v>
      </c>
      <c r="Z36" s="154">
        <v>24400</v>
      </c>
      <c r="AA36" s="154">
        <v>24400</v>
      </c>
      <c r="AB36" s="122">
        <v>53.52</v>
      </c>
      <c r="AC36" s="122">
        <v>59.5</v>
      </c>
      <c r="AD36" s="154">
        <v>1305839200</v>
      </c>
      <c r="AE36" s="154">
        <v>1451800000</v>
      </c>
      <c r="AF36" s="154">
        <v>145960800</v>
      </c>
      <c r="AG36" s="123">
        <v>0.112</v>
      </c>
      <c r="AH36" s="152" t="s">
        <v>54</v>
      </c>
      <c r="AI36" s="123"/>
      <c r="AJ36" s="122"/>
    </row>
    <row r="37" spans="3:52">
      <c r="Y37" s="158" t="s">
        <v>23</v>
      </c>
      <c r="Z37" s="154">
        <v>24300</v>
      </c>
      <c r="AA37" s="154">
        <v>24300</v>
      </c>
      <c r="AB37" s="122">
        <v>16.14</v>
      </c>
      <c r="AC37" s="122">
        <v>19</v>
      </c>
      <c r="AD37" s="154">
        <v>392274900</v>
      </c>
      <c r="AE37" s="154">
        <v>461700000</v>
      </c>
      <c r="AF37" s="154">
        <v>69425100</v>
      </c>
      <c r="AG37" s="123">
        <v>0.17699999999999999</v>
      </c>
      <c r="AH37" s="152" t="s">
        <v>54</v>
      </c>
      <c r="AI37" s="123"/>
      <c r="AJ37" s="122"/>
    </row>
    <row r="38" spans="3:52" ht="15.75" customHeight="1">
      <c r="Y38" s="159" t="s">
        <v>37</v>
      </c>
      <c r="Z38" s="155">
        <v>1000</v>
      </c>
      <c r="AA38" s="155">
        <v>0</v>
      </c>
      <c r="AB38" s="124">
        <v>68.2</v>
      </c>
      <c r="AC38" s="124">
        <v>68</v>
      </c>
      <c r="AD38" s="155">
        <v>68200000</v>
      </c>
      <c r="AE38" s="155">
        <v>68000000</v>
      </c>
      <c r="AF38" s="155">
        <v>-200000</v>
      </c>
      <c r="AG38" s="125">
        <v>-3.0000000000000001E-3</v>
      </c>
      <c r="AH38" s="153" t="s">
        <v>54</v>
      </c>
      <c r="AI38" s="125"/>
      <c r="AJ38" s="124"/>
    </row>
    <row r="39" spans="3:52" ht="15.75" customHeight="1">
      <c r="Y39" s="159" t="s">
        <v>26</v>
      </c>
      <c r="Z39" s="155">
        <v>2800</v>
      </c>
      <c r="AA39" s="155">
        <v>2800</v>
      </c>
      <c r="AB39" s="124">
        <v>58.53</v>
      </c>
      <c r="AC39" s="124">
        <v>65.3</v>
      </c>
      <c r="AD39" s="155">
        <v>163870000</v>
      </c>
      <c r="AE39" s="155">
        <v>182840000</v>
      </c>
      <c r="AF39" s="155">
        <v>18970000</v>
      </c>
      <c r="AG39" s="125">
        <v>0.11600000000000001</v>
      </c>
      <c r="AH39" s="153" t="s">
        <v>54</v>
      </c>
      <c r="AI39" s="125"/>
      <c r="AJ39" s="121"/>
    </row>
    <row r="40" spans="3:52" ht="16">
      <c r="C40" s="65"/>
      <c r="E40" s="55"/>
      <c r="F40" s="66"/>
      <c r="Y40" s="160" t="s">
        <v>30</v>
      </c>
      <c r="Z40" s="154">
        <v>15400</v>
      </c>
      <c r="AA40" s="154">
        <v>15400</v>
      </c>
      <c r="AB40" s="122">
        <v>38.25</v>
      </c>
      <c r="AC40" s="122">
        <v>41.95</v>
      </c>
      <c r="AD40" s="154">
        <v>589019200</v>
      </c>
      <c r="AE40" s="154">
        <v>646030000</v>
      </c>
      <c r="AF40" s="154">
        <v>57010800</v>
      </c>
      <c r="AG40" s="123">
        <v>9.7000000000000003E-2</v>
      </c>
      <c r="AH40" s="153" t="s">
        <v>54</v>
      </c>
    </row>
    <row r="41" spans="3:52" ht="16">
      <c r="C41" s="65"/>
      <c r="E41" s="55"/>
      <c r="F41" s="66"/>
      <c r="Y41" s="160" t="s">
        <v>29</v>
      </c>
      <c r="Z41" s="154">
        <v>17000</v>
      </c>
      <c r="AA41" s="154">
        <v>17000</v>
      </c>
      <c r="AB41" s="122">
        <v>22.76</v>
      </c>
      <c r="AC41" s="122">
        <v>25.15</v>
      </c>
      <c r="AD41" s="154">
        <v>386920000</v>
      </c>
      <c r="AE41" s="154">
        <v>427550000</v>
      </c>
      <c r="AF41" s="154">
        <v>40630000</v>
      </c>
      <c r="AG41" s="123">
        <v>0.105</v>
      </c>
      <c r="AH41" s="88" t="s">
        <v>54</v>
      </c>
    </row>
    <row r="42" spans="3:52" ht="16">
      <c r="C42" s="65"/>
      <c r="E42" s="55"/>
      <c r="F42" s="66"/>
      <c r="Y42" s="160" t="s">
        <v>36</v>
      </c>
      <c r="Z42" s="154">
        <v>2000</v>
      </c>
      <c r="AA42" s="154">
        <v>2000</v>
      </c>
      <c r="AB42" s="122">
        <v>109.15</v>
      </c>
      <c r="AC42" s="122">
        <v>109.2</v>
      </c>
      <c r="AD42" s="154">
        <v>218304000</v>
      </c>
      <c r="AE42" s="154">
        <v>218400000</v>
      </c>
      <c r="AF42" s="154">
        <v>96000</v>
      </c>
      <c r="AG42" s="123">
        <v>0</v>
      </c>
      <c r="AH42" s="151" t="s">
        <v>54</v>
      </c>
    </row>
    <row r="43" spans="3:52" ht="16">
      <c r="C43" s="65"/>
      <c r="E43" s="55"/>
      <c r="F43" s="66"/>
      <c r="Y43" s="160" t="s">
        <v>35</v>
      </c>
      <c r="Z43" s="154">
        <v>2900</v>
      </c>
      <c r="AA43" s="154">
        <v>2900</v>
      </c>
      <c r="AB43" s="122">
        <v>56.62</v>
      </c>
      <c r="AC43" s="122">
        <v>59.5</v>
      </c>
      <c r="AD43" s="154">
        <v>164200900</v>
      </c>
      <c r="AE43" s="154">
        <v>172550000</v>
      </c>
      <c r="AF43" s="154">
        <v>8349100</v>
      </c>
      <c r="AG43" s="123">
        <v>5.0999999999999997E-2</v>
      </c>
      <c r="AH43" t="s">
        <v>54</v>
      </c>
    </row>
    <row r="44" spans="3:52" ht="16">
      <c r="C44" s="65"/>
      <c r="E44" s="55"/>
      <c r="F44" s="66"/>
      <c r="Y44" s="161" t="s">
        <v>23</v>
      </c>
      <c r="Z44" s="155">
        <v>10000</v>
      </c>
      <c r="AA44" s="155">
        <v>0</v>
      </c>
      <c r="AB44" s="124">
        <v>19.510000000000002</v>
      </c>
      <c r="AC44" s="124">
        <v>19</v>
      </c>
      <c r="AD44" s="155">
        <v>195060000</v>
      </c>
      <c r="AE44" s="155">
        <v>190000000</v>
      </c>
      <c r="AF44" s="155">
        <v>-5060000</v>
      </c>
      <c r="AG44" s="125">
        <v>-2.5999999999999999E-2</v>
      </c>
      <c r="AU44" s="46">
        <v>44788</v>
      </c>
      <c r="AV44" s="63">
        <f>AZ44-AX44</f>
        <v>1361624000</v>
      </c>
      <c r="AW44" s="29">
        <f>AV44/AZ44</f>
        <v>0.97573214762641136</v>
      </c>
      <c r="AX44" s="64">
        <v>33865534</v>
      </c>
      <c r="AY44" s="29">
        <f>AX44/AZ44</f>
        <v>2.4267852373588635E-2</v>
      </c>
      <c r="AZ44" s="64">
        <v>1395489534</v>
      </c>
    </row>
    <row r="45" spans="3:52" ht="16">
      <c r="C45" s="65"/>
      <c r="E45" s="55"/>
      <c r="F45" s="66"/>
      <c r="AU45" s="46" t="s">
        <v>55</v>
      </c>
    </row>
    <row r="46" spans="3:52">
      <c r="C46" s="30"/>
      <c r="E46" s="55"/>
      <c r="F46" s="66" t="str">
        <f t="shared" ref="F46:F54" si="2">IF(E46="YES",VLOOKUP(D46,$Z$58:$AB$78,3,FALSE),"")</f>
        <v/>
      </c>
    </row>
    <row r="47" spans="3:52">
      <c r="C47" s="30"/>
      <c r="E47" s="55"/>
      <c r="F47" s="66" t="str">
        <f t="shared" si="2"/>
        <v/>
      </c>
    </row>
    <row r="48" spans="3:52">
      <c r="C48" s="30"/>
      <c r="E48" s="55"/>
      <c r="F48" s="66" t="str">
        <f t="shared" si="2"/>
        <v/>
      </c>
    </row>
    <row r="49" spans="3:52" ht="18" customHeight="1">
      <c r="C49" s="30"/>
      <c r="E49" s="55"/>
      <c r="F49" s="66" t="str">
        <f t="shared" si="2"/>
        <v/>
      </c>
    </row>
    <row r="50" spans="3:52">
      <c r="C50" s="30"/>
      <c r="E50" s="55"/>
      <c r="F50" s="66" t="str">
        <f t="shared" si="2"/>
        <v/>
      </c>
    </row>
    <row r="51" spans="3:52">
      <c r="C51" s="30"/>
      <c r="E51" s="55"/>
      <c r="F51" s="66" t="str">
        <f t="shared" si="2"/>
        <v/>
      </c>
    </row>
    <row r="52" spans="3:52">
      <c r="C52" s="30"/>
      <c r="E52" s="55"/>
      <c r="F52" s="66" t="str">
        <f t="shared" si="2"/>
        <v/>
      </c>
    </row>
    <row r="53" spans="3:52">
      <c r="C53" s="30"/>
      <c r="E53" s="55"/>
      <c r="F53" s="66" t="str">
        <f t="shared" si="2"/>
        <v/>
      </c>
    </row>
    <row r="54" spans="3:52">
      <c r="C54" s="30"/>
      <c r="E54" s="55"/>
      <c r="F54" s="66" t="str">
        <f t="shared" si="2"/>
        <v/>
      </c>
    </row>
    <row r="55" spans="3:52">
      <c r="C55" s="30"/>
      <c r="E55" s="55"/>
      <c r="F55" s="66"/>
    </row>
    <row r="56" spans="3:52">
      <c r="C56" s="30"/>
      <c r="E56" s="55"/>
      <c r="F56" s="66"/>
      <c r="AB56" s="32" t="s">
        <v>56</v>
      </c>
      <c r="AC56" s="32" t="s">
        <v>57</v>
      </c>
      <c r="AD56" s="32"/>
      <c r="AE56" s="32" t="s">
        <v>58</v>
      </c>
      <c r="AF56" s="99" t="s">
        <v>59</v>
      </c>
    </row>
    <row r="57" spans="3:52" ht="19">
      <c r="C57" s="30"/>
      <c r="E57" s="55"/>
      <c r="F57" s="66"/>
      <c r="X57" s="80" t="str">
        <f>IF(Y5="","",Y5)</f>
        <v>tien mat</v>
      </c>
      <c r="Y57" s="81">
        <f>AE5</f>
        <v>16800305</v>
      </c>
      <c r="Z57" s="82" t="str">
        <f>IF(LEFT(X57,3)=X38,"",X57)</f>
        <v>tien mat</v>
      </c>
      <c r="AA57" s="83">
        <f>IF(LEFT(X58,3)=X57,SUM(Y57:Y58),IF(LEFT(X57,3)=X38,"",Y57))</f>
        <v>16800305</v>
      </c>
      <c r="AB57" s="30" t="str" cm="1">
        <f t="array" ref="AB57:AB71">_xlfn.UNIQUE(_xlfn._xlws.FILTER(Z57:Z97, Z57:Z97&lt;&gt;""))</f>
        <v>tien mat</v>
      </c>
      <c r="AC57" s="84">
        <f>IF(ISBLANK(AB57), "", SUMIF($Z$57:$Z$97, AB57, $AA$57:$AA$97))</f>
        <v>16800305</v>
      </c>
      <c r="AD57" s="85">
        <f t="shared" ref="AD57:AD72" si="3">IF(TRIM(AC57)="", "", AC57/$AA$98)</f>
        <v>1.2346168361010261E-3</v>
      </c>
      <c r="AE57" s="97">
        <f t="shared" ref="AE57:AE97" si="4">IFERROR(VLOOKUP(AB57,$Y$4:$Z$26,2,FALSE),0)+IFERROR(VLOOKUP(AB57,$Y$28:$Z$56,2,FALSE),0)</f>
        <v>0</v>
      </c>
      <c r="AF57" s="100">
        <f>IFERROR(AC57/AE57,0)</f>
        <v>0</v>
      </c>
      <c r="AG57" s="134" t="str" cm="1">
        <f t="array" ref="AG57:AI71">_xlfn._xlws.SORT(_xlfn._xlws.FILTER(AB57:AD97, AB57:AB97&lt;&gt;""), 2, -1)</f>
        <v>VCS</v>
      </c>
      <c r="AH57" s="135">
        <v>2124150000</v>
      </c>
      <c r="AI57" s="136">
        <v>0.15609903227375899</v>
      </c>
    </row>
    <row r="58" spans="3:52" ht="19">
      <c r="C58" s="30"/>
      <c r="E58" s="55"/>
      <c r="F58" s="66"/>
      <c r="X58" s="80" t="str">
        <f t="shared" ref="X58:X97" si="5">IF(Y6="","",Y6)</f>
        <v>CTR</v>
      </c>
      <c r="Y58" s="81">
        <f t="shared" ref="Y58:Y97" si="6">AE6</f>
        <v>106551200</v>
      </c>
      <c r="Z58" s="82" t="str">
        <f t="shared" ref="Z58:Z97" si="7">IF(LEFT(X58,3)=X39,"",X58)</f>
        <v>CTR</v>
      </c>
      <c r="AA58" s="83">
        <f t="shared" ref="AA58:AA97" si="8">IF(LEFT(X59,3)=X58,SUM(Y58:Y59),IF(LEFT(X58,3)=X39,"",Y58))</f>
        <v>106551200</v>
      </c>
      <c r="AB58" s="30" t="str">
        <v>CTR</v>
      </c>
      <c r="AC58" s="84">
        <f t="shared" ref="AC58:AC98" si="9">IF(ISBLANK(AB58), "", SUMIF($Z$57:$Z$97, AB58, $AA$57:$AA$97))</f>
        <v>214251200</v>
      </c>
      <c r="AD58" s="85">
        <f t="shared" si="3"/>
        <v>1.5744841458226393E-2</v>
      </c>
      <c r="AE58" s="97">
        <f t="shared" si="4"/>
        <v>2984</v>
      </c>
      <c r="AF58" s="100">
        <f t="shared" ref="AF58:AF97" si="10">IFERROR(AC58/AE58,0)</f>
        <v>71800</v>
      </c>
      <c r="AG58" s="137" t="str">
        <v>HPG</v>
      </c>
      <c r="AH58" s="63">
        <v>2008982000</v>
      </c>
      <c r="AI58" s="138">
        <v>0.14763559355761169</v>
      </c>
      <c r="AU58" s="46">
        <v>44797</v>
      </c>
      <c r="AV58" s="63">
        <f>AZ58-AX58</f>
        <v>9976625500</v>
      </c>
      <c r="AW58" s="29">
        <f>AV58/AZ58</f>
        <v>0.99576296416065146</v>
      </c>
      <c r="AX58" s="64">
        <v>42451187</v>
      </c>
      <c r="AY58" s="29">
        <f>AX58/AZ58</f>
        <v>4.2370358393484971E-3</v>
      </c>
      <c r="AZ58" s="64">
        <v>10019076687</v>
      </c>
    </row>
    <row r="59" spans="3:52" ht="19">
      <c r="C59" s="30"/>
      <c r="E59" s="55"/>
      <c r="F59" s="66"/>
      <c r="X59" s="80" t="str">
        <f t="shared" si="5"/>
        <v>DGC</v>
      </c>
      <c r="Y59" s="81">
        <f t="shared" si="6"/>
        <v>199360900</v>
      </c>
      <c r="Z59" s="82" t="str">
        <f t="shared" si="7"/>
        <v>DGC</v>
      </c>
      <c r="AA59" s="83">
        <f t="shared" si="8"/>
        <v>199360900</v>
      </c>
      <c r="AB59" s="30" t="str">
        <v>DGC</v>
      </c>
      <c r="AC59" s="84">
        <f t="shared" si="9"/>
        <v>1198450900</v>
      </c>
      <c r="AD59" s="85">
        <f t="shared" si="3"/>
        <v>8.8071475986919709E-2</v>
      </c>
      <c r="AE59" s="97">
        <f t="shared" si="4"/>
        <v>15553</v>
      </c>
      <c r="AF59" s="100">
        <f t="shared" si="10"/>
        <v>77055.931331575906</v>
      </c>
      <c r="AG59" s="137" t="str">
        <v>DHA</v>
      </c>
      <c r="AH59" s="63">
        <v>1988430000</v>
      </c>
      <c r="AI59" s="138">
        <v>0.14612527304762404</v>
      </c>
      <c r="AU59" s="46" t="s">
        <v>60</v>
      </c>
    </row>
    <row r="60" spans="3:52" ht="19">
      <c r="C60" s="30"/>
      <c r="E60" s="55"/>
      <c r="F60" s="66"/>
      <c r="X60" s="80" t="str">
        <f t="shared" si="5"/>
        <v>DGW</v>
      </c>
      <c r="Y60" s="81">
        <f t="shared" si="6"/>
        <v>2466000</v>
      </c>
      <c r="Z60" s="82" t="str">
        <f t="shared" si="7"/>
        <v>DGW</v>
      </c>
      <c r="AA60" s="83">
        <f t="shared" si="8"/>
        <v>2466000</v>
      </c>
      <c r="AB60" s="30" t="str">
        <v>DGW</v>
      </c>
      <c r="AC60" s="84">
        <f t="shared" si="9"/>
        <v>2466000</v>
      </c>
      <c r="AD60" s="85">
        <f t="shared" si="3"/>
        <v>1.8122082413534339E-4</v>
      </c>
      <c r="AE60" s="97">
        <f t="shared" si="4"/>
        <v>60</v>
      </c>
      <c r="AF60" s="100">
        <f t="shared" si="10"/>
        <v>41100</v>
      </c>
      <c r="AG60" s="137" t="str">
        <v>DHC</v>
      </c>
      <c r="AH60" s="63">
        <v>1804863000</v>
      </c>
      <c r="AI60" s="138">
        <v>0.13263534481402606</v>
      </c>
    </row>
    <row r="61" spans="3:52" ht="19">
      <c r="C61" s="30"/>
      <c r="E61" s="55"/>
      <c r="F61" s="66"/>
      <c r="X61" s="80" t="str">
        <f t="shared" si="5"/>
        <v>DHA</v>
      </c>
      <c r="Y61" s="81">
        <f t="shared" si="6"/>
        <v>377550000</v>
      </c>
      <c r="Z61" s="82" t="str">
        <f t="shared" si="7"/>
        <v>DHA</v>
      </c>
      <c r="AA61" s="83">
        <f t="shared" si="8"/>
        <v>377550000</v>
      </c>
      <c r="AB61" s="30" t="str">
        <v>DHA</v>
      </c>
      <c r="AC61" s="84">
        <f t="shared" si="9"/>
        <v>1988430000</v>
      </c>
      <c r="AD61" s="85">
        <f t="shared" si="3"/>
        <v>0.14612527304762404</v>
      </c>
      <c r="AE61" s="97">
        <f t="shared" si="4"/>
        <v>32000</v>
      </c>
      <c r="AF61" s="100">
        <f t="shared" si="10"/>
        <v>62138.4375</v>
      </c>
      <c r="AG61" s="137" t="str">
        <v>FPT</v>
      </c>
      <c r="AH61" s="63">
        <v>1380400000</v>
      </c>
      <c r="AI61" s="138">
        <v>0.10144250836838119</v>
      </c>
      <c r="AU61" s="46">
        <v>44802</v>
      </c>
      <c r="AV61" s="63">
        <f>AZ61-AX61</f>
        <v>9783524100</v>
      </c>
      <c r="AW61" s="29">
        <f>AV61/AZ61</f>
        <v>0.78271414182154075</v>
      </c>
      <c r="AX61" s="64">
        <v>2715961443</v>
      </c>
      <c r="AY61" s="29">
        <f>AX61/AZ61</f>
        <v>0.21728585817845927</v>
      </c>
      <c r="AZ61" s="64">
        <v>12499485543</v>
      </c>
    </row>
    <row r="62" spans="3:52" ht="19">
      <c r="C62" s="30"/>
      <c r="E62" s="55"/>
      <c r="F62" s="66"/>
      <c r="X62" s="80" t="str">
        <f t="shared" si="5"/>
        <v>DHC</v>
      </c>
      <c r="Y62" s="81">
        <f t="shared" si="6"/>
        <v>213279000</v>
      </c>
      <c r="Z62" s="82" t="str">
        <f t="shared" si="7"/>
        <v>DHC</v>
      </c>
      <c r="AA62" s="83">
        <f t="shared" si="8"/>
        <v>213279000</v>
      </c>
      <c r="AB62" s="30" t="str">
        <v>DHC</v>
      </c>
      <c r="AC62" s="84">
        <f t="shared" si="9"/>
        <v>1804863000</v>
      </c>
      <c r="AD62" s="85">
        <f t="shared" si="3"/>
        <v>0.13263534481402606</v>
      </c>
      <c r="AE62" s="97">
        <f t="shared" si="4"/>
        <v>42820</v>
      </c>
      <c r="AF62" s="100">
        <f t="shared" si="10"/>
        <v>42150</v>
      </c>
      <c r="AG62" s="137" t="str">
        <v>DGC</v>
      </c>
      <c r="AH62" s="63">
        <v>1198450900</v>
      </c>
      <c r="AI62" s="138">
        <v>8.8071475986919709E-2</v>
      </c>
      <c r="AU62" s="46" t="s">
        <v>61</v>
      </c>
    </row>
    <row r="63" spans="3:52" ht="19">
      <c r="C63" s="30"/>
      <c r="E63" s="55"/>
      <c r="F63" s="66"/>
      <c r="X63" s="80" t="str">
        <f t="shared" si="5"/>
        <v>FPT</v>
      </c>
      <c r="Y63" s="81">
        <f t="shared" si="6"/>
        <v>1380400000</v>
      </c>
      <c r="Z63" s="82" t="str">
        <f t="shared" si="7"/>
        <v>FPT</v>
      </c>
      <c r="AA63" s="83">
        <f t="shared" si="8"/>
        <v>1380400000</v>
      </c>
      <c r="AB63" s="30" t="str">
        <v>FPT</v>
      </c>
      <c r="AC63" s="84">
        <f t="shared" si="9"/>
        <v>1380400000</v>
      </c>
      <c r="AD63" s="85">
        <f t="shared" si="3"/>
        <v>0.10144250836838119</v>
      </c>
      <c r="AE63" s="97">
        <f t="shared" si="4"/>
        <v>16240</v>
      </c>
      <c r="AF63" s="100">
        <f t="shared" si="10"/>
        <v>85000</v>
      </c>
      <c r="AG63" s="137" t="str">
        <v>SCS</v>
      </c>
      <c r="AH63" s="63">
        <v>744192000</v>
      </c>
      <c r="AI63" s="138">
        <v>5.4689005496727276E-2</v>
      </c>
    </row>
    <row r="64" spans="3:52" ht="19">
      <c r="C64" s="30"/>
      <c r="E64" s="55"/>
      <c r="F64" s="66"/>
      <c r="X64" s="80" t="str">
        <f t="shared" si="5"/>
        <v>HPG</v>
      </c>
      <c r="Y64" s="81">
        <f t="shared" si="6"/>
        <v>220817000</v>
      </c>
      <c r="Z64" s="82" t="str">
        <f t="shared" si="7"/>
        <v>HPG</v>
      </c>
      <c r="AA64" s="83">
        <f t="shared" si="8"/>
        <v>220817000</v>
      </c>
      <c r="AB64" s="30" t="str">
        <v>HPG</v>
      </c>
      <c r="AC64" s="84">
        <f t="shared" si="9"/>
        <v>2008982000</v>
      </c>
      <c r="AD64" s="85">
        <f t="shared" si="3"/>
        <v>0.14763559355761169</v>
      </c>
      <c r="AE64" s="97">
        <f t="shared" si="4"/>
        <v>62880</v>
      </c>
      <c r="AF64" s="100">
        <f t="shared" si="10"/>
        <v>31949.459287531805</v>
      </c>
      <c r="AG64" s="137" t="str">
        <v>VPG</v>
      </c>
      <c r="AH64" s="63">
        <v>722000000</v>
      </c>
      <c r="AI64" s="138">
        <v>5.3058165055035654E-2</v>
      </c>
      <c r="AU64" s="46">
        <v>44809</v>
      </c>
      <c r="AV64" s="63">
        <f>AZ64-AX64</f>
        <v>9723526600</v>
      </c>
      <c r="AW64" s="29">
        <f>AV64/AZ64</f>
        <v>0.75021710504928718</v>
      </c>
      <c r="AX64" s="64">
        <v>3237423683</v>
      </c>
      <c r="AY64" s="29">
        <f>AX64/AZ64</f>
        <v>0.24978289495071276</v>
      </c>
      <c r="AZ64" s="64">
        <v>12960950283</v>
      </c>
    </row>
    <row r="65" spans="3:52" ht="19">
      <c r="C65" s="30"/>
      <c r="E65" s="55"/>
      <c r="F65" s="66"/>
      <c r="X65" s="80" t="str">
        <f t="shared" si="5"/>
        <v>RAL</v>
      </c>
      <c r="Y65" s="81">
        <f t="shared" si="6"/>
        <v>32760000</v>
      </c>
      <c r="Z65" s="82" t="str">
        <f t="shared" si="7"/>
        <v>RAL</v>
      </c>
      <c r="AA65" s="83">
        <f t="shared" si="8"/>
        <v>32760000</v>
      </c>
      <c r="AB65" s="30" t="str">
        <v>RAL</v>
      </c>
      <c r="AC65" s="84">
        <f t="shared" si="9"/>
        <v>687960000</v>
      </c>
      <c r="AD65" s="85">
        <f t="shared" si="3"/>
        <v>5.0556641594546162E-2</v>
      </c>
      <c r="AE65" s="97">
        <f t="shared" si="4"/>
        <v>4300</v>
      </c>
      <c r="AF65" s="100">
        <f t="shared" si="10"/>
        <v>159990.6976744186</v>
      </c>
      <c r="AG65" s="137" t="str">
        <v>RAL</v>
      </c>
      <c r="AH65" s="63">
        <v>687960000</v>
      </c>
      <c r="AI65" s="138">
        <v>5.0556641594546162E-2</v>
      </c>
      <c r="AU65" s="46" t="s">
        <v>62</v>
      </c>
    </row>
    <row r="66" spans="3:52" ht="19">
      <c r="C66" s="30"/>
      <c r="E66" s="55"/>
      <c r="F66" s="66"/>
      <c r="X66" s="80" t="str">
        <f t="shared" si="5"/>
        <v>SCS</v>
      </c>
      <c r="Y66" s="81">
        <f t="shared" si="6"/>
        <v>196992000</v>
      </c>
      <c r="Z66" s="82" t="str">
        <f t="shared" si="7"/>
        <v>SCS</v>
      </c>
      <c r="AA66" s="83">
        <f t="shared" si="8"/>
        <v>196992000</v>
      </c>
      <c r="AB66" s="30" t="str">
        <v>SCS</v>
      </c>
      <c r="AC66" s="84">
        <f t="shared" si="9"/>
        <v>744192000</v>
      </c>
      <c r="AD66" s="85">
        <f t="shared" si="3"/>
        <v>5.4689005496727276E-2</v>
      </c>
      <c r="AE66" s="97">
        <f t="shared" si="4"/>
        <v>10880</v>
      </c>
      <c r="AF66" s="100">
        <f t="shared" si="10"/>
        <v>68400</v>
      </c>
      <c r="AG66" s="137" t="str">
        <v>iSave</v>
      </c>
      <c r="AH66" s="63">
        <v>414922273</v>
      </c>
      <c r="AI66" s="138">
        <v>3.0491709758787486E-2</v>
      </c>
    </row>
    <row r="67" spans="3:52" ht="19">
      <c r="C67" s="30"/>
      <c r="E67" s="55"/>
      <c r="F67" s="66"/>
      <c r="X67" s="80" t="str">
        <f t="shared" si="5"/>
        <v>VCS</v>
      </c>
      <c r="Y67" s="81">
        <f t="shared" si="6"/>
        <v>499800000</v>
      </c>
      <c r="Z67" s="82" t="str">
        <f t="shared" si="7"/>
        <v>VCS</v>
      </c>
      <c r="AA67" s="83">
        <f t="shared" si="8"/>
        <v>499800000</v>
      </c>
      <c r="AB67" s="30" t="str">
        <v>VCS</v>
      </c>
      <c r="AC67" s="84">
        <f t="shared" si="9"/>
        <v>2124150000</v>
      </c>
      <c r="AD67" s="85">
        <f t="shared" si="3"/>
        <v>0.15609903227375899</v>
      </c>
      <c r="AE67" s="97">
        <f t="shared" si="4"/>
        <v>32800</v>
      </c>
      <c r="AF67" s="100">
        <f t="shared" si="10"/>
        <v>64760.670731707316</v>
      </c>
      <c r="AG67" s="137" t="str">
        <v>TBC</v>
      </c>
      <c r="AH67" s="63">
        <v>231840000</v>
      </c>
      <c r="AI67" s="138">
        <v>1.7037403028198707E-2</v>
      </c>
      <c r="AU67" s="46">
        <v>44840</v>
      </c>
      <c r="AV67" s="63">
        <f>AZ67-AX67</f>
        <v>6430754600</v>
      </c>
      <c r="AW67" s="29">
        <f>AV67/AZ67</f>
        <v>0.52727602743954016</v>
      </c>
      <c r="AX67" s="64">
        <v>5765427789</v>
      </c>
      <c r="AY67" s="29">
        <f>AX67/AZ67</f>
        <v>0.47272397256045989</v>
      </c>
      <c r="AZ67" s="64">
        <v>12196182389</v>
      </c>
    </row>
    <row r="68" spans="3:52" ht="19">
      <c r="C68" s="30"/>
      <c r="E68" s="55"/>
      <c r="F68" s="66"/>
      <c r="X68" s="80" t="str">
        <f t="shared" si="5"/>
        <v>VPG</v>
      </c>
      <c r="Y68" s="81">
        <f t="shared" si="6"/>
        <v>70300000</v>
      </c>
      <c r="Z68" s="82" t="str">
        <f t="shared" si="7"/>
        <v>VPG</v>
      </c>
      <c r="AA68" s="83">
        <f t="shared" si="8"/>
        <v>70300000</v>
      </c>
      <c r="AB68" s="30" t="str">
        <v>VPG</v>
      </c>
      <c r="AC68" s="84">
        <f t="shared" si="9"/>
        <v>722000000</v>
      </c>
      <c r="AD68" s="85">
        <f t="shared" si="3"/>
        <v>5.3058165055035654E-2</v>
      </c>
      <c r="AE68" s="97">
        <f t="shared" si="4"/>
        <v>28000</v>
      </c>
      <c r="AF68" s="100">
        <f t="shared" si="10"/>
        <v>25785.714285714286</v>
      </c>
      <c r="AG68" s="137" t="str">
        <v>CTR</v>
      </c>
      <c r="AH68" s="63">
        <v>214251200</v>
      </c>
      <c r="AI68" s="138">
        <v>1.5744841458226393E-2</v>
      </c>
    </row>
    <row r="69" spans="3:52" ht="19">
      <c r="C69" s="30"/>
      <c r="E69" s="55"/>
      <c r="F69" s="66"/>
      <c r="X69" s="80" t="str">
        <f t="shared" si="5"/>
        <v/>
      </c>
      <c r="Y69" s="81">
        <f t="shared" si="6"/>
        <v>0</v>
      </c>
      <c r="Z69" s="82" t="str">
        <f t="shared" si="7"/>
        <v/>
      </c>
      <c r="AA69" s="83">
        <f t="shared" si="8"/>
        <v>0</v>
      </c>
      <c r="AB69" s="30" t="str">
        <v>iSave</v>
      </c>
      <c r="AC69" s="84">
        <f t="shared" si="9"/>
        <v>414922273</v>
      </c>
      <c r="AD69" s="85">
        <f t="shared" si="3"/>
        <v>3.0491709758787486E-2</v>
      </c>
      <c r="AE69" s="97">
        <f t="shared" si="4"/>
        <v>0</v>
      </c>
      <c r="AF69" s="100">
        <f t="shared" si="10"/>
        <v>0</v>
      </c>
      <c r="AG69" s="137" t="str">
        <v>CAP</v>
      </c>
      <c r="AH69" s="63">
        <v>68000000</v>
      </c>
      <c r="AI69" s="138">
        <v>4.9971678999202558E-3</v>
      </c>
      <c r="AV69" s="63"/>
      <c r="AW69" s="29"/>
      <c r="AX69" s="64"/>
      <c r="AY69" s="29"/>
      <c r="AZ69" s="64"/>
    </row>
    <row r="70" spans="3:52" ht="19">
      <c r="C70" s="30"/>
      <c r="E70" s="55"/>
      <c r="F70" s="66"/>
      <c r="X70" s="80" t="str">
        <f t="shared" si="5"/>
        <v/>
      </c>
      <c r="Y70" s="81">
        <f t="shared" si="6"/>
        <v>0</v>
      </c>
      <c r="Z70" s="82" t="str">
        <f t="shared" si="7"/>
        <v/>
      </c>
      <c r="AA70" s="83">
        <f t="shared" si="8"/>
        <v>0</v>
      </c>
      <c r="AB70" s="30" t="str">
        <v>TBC</v>
      </c>
      <c r="AC70" s="84">
        <f t="shared" si="9"/>
        <v>231840000</v>
      </c>
      <c r="AD70" s="85">
        <f t="shared" si="3"/>
        <v>1.7037403028198707E-2</v>
      </c>
      <c r="AE70" s="97">
        <f t="shared" si="4"/>
        <v>6900</v>
      </c>
      <c r="AF70" s="100">
        <f t="shared" si="10"/>
        <v>33600</v>
      </c>
      <c r="AG70" s="137" t="str">
        <v>tien mat</v>
      </c>
      <c r="AH70" s="63">
        <v>16800305</v>
      </c>
      <c r="AI70" s="138">
        <v>1.2346168361010261E-3</v>
      </c>
    </row>
    <row r="71" spans="3:52" ht="19">
      <c r="C71" s="30"/>
      <c r="E71" s="55"/>
      <c r="F71" s="66"/>
      <c r="X71" s="80" t="str">
        <f t="shared" si="5"/>
        <v/>
      </c>
      <c r="Y71" s="81">
        <f t="shared" si="6"/>
        <v>0</v>
      </c>
      <c r="Z71" s="82" t="str">
        <f t="shared" si="7"/>
        <v/>
      </c>
      <c r="AA71" s="83">
        <f t="shared" si="8"/>
        <v>0</v>
      </c>
      <c r="AB71" s="30" t="str">
        <v>CAP</v>
      </c>
      <c r="AC71" s="84">
        <f t="shared" si="9"/>
        <v>68000000</v>
      </c>
      <c r="AD71" s="85">
        <f t="shared" si="3"/>
        <v>4.9971678999202558E-3</v>
      </c>
      <c r="AE71" s="97">
        <f t="shared" si="4"/>
        <v>1000</v>
      </c>
      <c r="AF71" s="100">
        <f t="shared" si="10"/>
        <v>68000</v>
      </c>
      <c r="AG71" s="137" t="str">
        <v>DGW</v>
      </c>
      <c r="AH71" s="63">
        <v>2466000</v>
      </c>
      <c r="AI71" s="138">
        <v>1.8122082413534339E-4</v>
      </c>
    </row>
    <row r="72" spans="3:52" ht="19">
      <c r="C72" s="30"/>
      <c r="E72" s="55"/>
      <c r="F72" s="66"/>
      <c r="X72" s="80" t="str">
        <f t="shared" si="5"/>
        <v/>
      </c>
      <c r="Y72" s="81">
        <f t="shared" si="6"/>
        <v>0</v>
      </c>
      <c r="Z72" s="82" t="str">
        <f t="shared" si="7"/>
        <v/>
      </c>
      <c r="AA72" s="83">
        <f t="shared" si="8"/>
        <v>0</v>
      </c>
      <c r="AB72" s="30"/>
      <c r="AC72" s="84" t="str">
        <f t="shared" si="9"/>
        <v/>
      </c>
      <c r="AD72" s="85" t="str">
        <f t="shared" si="3"/>
        <v/>
      </c>
      <c r="AE72" s="97">
        <f t="shared" si="4"/>
        <v>0</v>
      </c>
      <c r="AF72" s="100">
        <f t="shared" si="10"/>
        <v>0</v>
      </c>
      <c r="AG72" s="137"/>
      <c r="AH72" s="63"/>
      <c r="AI72" s="138"/>
    </row>
    <row r="73" spans="3:52" ht="19">
      <c r="C73" s="30"/>
      <c r="E73" s="55"/>
      <c r="F73" s="66"/>
      <c r="X73" s="80" t="str">
        <f t="shared" si="5"/>
        <v/>
      </c>
      <c r="Y73" s="81">
        <f t="shared" si="6"/>
        <v>0</v>
      </c>
      <c r="Z73" s="82" t="str">
        <f t="shared" si="7"/>
        <v/>
      </c>
      <c r="AA73" s="83">
        <f t="shared" si="8"/>
        <v>0</v>
      </c>
      <c r="AB73" s="30"/>
      <c r="AC73" s="84" t="str">
        <f>IF(ISBLANK(AB73), "", SUMIF($Z$57:$Z$97, AB73, $AA$57:$AA$97))</f>
        <v/>
      </c>
      <c r="AD73" s="85" t="str">
        <f>IF(TRIM(AC73)="", "", AC73/$AA$98)</f>
        <v/>
      </c>
      <c r="AE73" s="97">
        <f t="shared" si="4"/>
        <v>0</v>
      </c>
      <c r="AF73" s="100">
        <f t="shared" si="10"/>
        <v>0</v>
      </c>
      <c r="AG73" s="137"/>
      <c r="AH73" s="63"/>
      <c r="AI73" s="138"/>
    </row>
    <row r="74" spans="3:52" ht="19">
      <c r="C74" s="30"/>
      <c r="E74" s="55"/>
      <c r="F74" s="66"/>
      <c r="X74" s="80" t="str">
        <f t="shared" si="5"/>
        <v/>
      </c>
      <c r="Y74" s="81">
        <f t="shared" si="6"/>
        <v>0</v>
      </c>
      <c r="Z74" s="82" t="str">
        <f t="shared" si="7"/>
        <v/>
      </c>
      <c r="AA74" s="83">
        <f t="shared" si="8"/>
        <v>0</v>
      </c>
      <c r="AB74" s="30"/>
      <c r="AC74" s="84" t="str">
        <f t="shared" si="9"/>
        <v/>
      </c>
      <c r="AD74" s="85" t="str">
        <f t="shared" ref="AD74:AD98" si="11">IF(TRIM(AC74)="", "", AC74/$AA$98)</f>
        <v/>
      </c>
      <c r="AE74" s="97">
        <f t="shared" si="4"/>
        <v>0</v>
      </c>
      <c r="AF74" s="100">
        <f t="shared" si="10"/>
        <v>0</v>
      </c>
      <c r="AG74" s="137"/>
      <c r="AH74" s="63"/>
      <c r="AI74" s="138"/>
    </row>
    <row r="75" spans="3:52" ht="16">
      <c r="C75" s="30"/>
      <c r="E75" s="55"/>
      <c r="F75" s="66"/>
      <c r="X75" s="80" t="str">
        <f t="shared" si="5"/>
        <v/>
      </c>
      <c r="Y75" s="81">
        <f t="shared" si="6"/>
        <v>0</v>
      </c>
      <c r="Z75" s="82" t="str">
        <f t="shared" si="7"/>
        <v/>
      </c>
      <c r="AA75" s="83">
        <f t="shared" si="8"/>
        <v>0</v>
      </c>
      <c r="AB75" s="30"/>
      <c r="AC75" s="84" t="str">
        <f t="shared" si="9"/>
        <v/>
      </c>
      <c r="AD75" s="85" t="str">
        <f t="shared" si="11"/>
        <v/>
      </c>
      <c r="AE75" s="97">
        <f t="shared" si="4"/>
        <v>0</v>
      </c>
      <c r="AF75" s="100">
        <f t="shared" si="10"/>
        <v>0</v>
      </c>
      <c r="AG75" s="139"/>
      <c r="AH75" s="63"/>
      <c r="AI75" s="138"/>
    </row>
    <row r="76" spans="3:52" ht="16">
      <c r="C76" s="30"/>
      <c r="E76" s="55"/>
      <c r="F76" s="66"/>
      <c r="X76" s="80" t="str">
        <f t="shared" si="5"/>
        <v/>
      </c>
      <c r="Y76" s="81">
        <f t="shared" si="6"/>
        <v>0</v>
      </c>
      <c r="Z76" s="82" t="str">
        <f t="shared" si="7"/>
        <v/>
      </c>
      <c r="AA76" s="83">
        <f t="shared" si="8"/>
        <v>0</v>
      </c>
      <c r="AB76" s="30"/>
      <c r="AC76" s="84" t="str">
        <f t="shared" si="9"/>
        <v/>
      </c>
      <c r="AD76" s="85" t="str">
        <f t="shared" si="11"/>
        <v/>
      </c>
      <c r="AE76" s="97">
        <f t="shared" si="4"/>
        <v>0</v>
      </c>
      <c r="AF76" s="100">
        <f t="shared" si="10"/>
        <v>0</v>
      </c>
      <c r="AG76" s="139"/>
      <c r="AH76" s="63"/>
      <c r="AI76" s="138"/>
    </row>
    <row r="77" spans="3:52" ht="16">
      <c r="C77" s="30"/>
      <c r="E77" s="55"/>
      <c r="F77" s="66"/>
      <c r="X77" s="80" t="str">
        <f t="shared" si="5"/>
        <v/>
      </c>
      <c r="Y77" s="81">
        <f t="shared" si="6"/>
        <v>0</v>
      </c>
      <c r="Z77" s="82" t="str">
        <f t="shared" si="7"/>
        <v/>
      </c>
      <c r="AA77" s="83">
        <f t="shared" si="8"/>
        <v>0</v>
      </c>
      <c r="AB77" s="30"/>
      <c r="AC77" s="84" t="str">
        <f t="shared" si="9"/>
        <v/>
      </c>
      <c r="AD77" s="85" t="str">
        <f t="shared" si="11"/>
        <v/>
      </c>
      <c r="AE77" s="97">
        <f t="shared" si="4"/>
        <v>0</v>
      </c>
      <c r="AF77" s="100">
        <f t="shared" si="10"/>
        <v>0</v>
      </c>
      <c r="AG77" s="139"/>
      <c r="AH77" s="63"/>
      <c r="AI77" s="138"/>
    </row>
    <row r="78" spans="3:52" ht="16">
      <c r="X78" s="80" t="str">
        <f t="shared" si="5"/>
        <v/>
      </c>
      <c r="Y78" s="81" t="str">
        <f t="shared" si="6"/>
        <v>iSave + Tiền</v>
      </c>
      <c r="Z78" s="82" t="str">
        <f t="shared" si="7"/>
        <v/>
      </c>
      <c r="AA78" s="83" t="str">
        <f t="shared" si="8"/>
        <v>iSave + Tiền</v>
      </c>
      <c r="AB78" s="30"/>
      <c r="AC78" s="84" t="str">
        <f t="shared" si="9"/>
        <v/>
      </c>
      <c r="AD78" s="85" t="str">
        <f t="shared" si="11"/>
        <v/>
      </c>
      <c r="AE78" s="97">
        <f t="shared" si="4"/>
        <v>0</v>
      </c>
      <c r="AF78" s="100">
        <f t="shared" si="10"/>
        <v>0</v>
      </c>
      <c r="AG78" s="139"/>
      <c r="AH78" s="63"/>
      <c r="AI78" s="138"/>
    </row>
    <row r="79" spans="3:52" ht="16">
      <c r="X79" s="80" t="str">
        <f t="shared" si="5"/>
        <v>iSave</v>
      </c>
      <c r="Y79" s="81">
        <f t="shared" si="6"/>
        <v>414922273</v>
      </c>
      <c r="Z79" s="82" t="str">
        <f t="shared" si="7"/>
        <v>iSave</v>
      </c>
      <c r="AA79" s="83">
        <f t="shared" si="8"/>
        <v>414922273</v>
      </c>
      <c r="AB79" s="30"/>
      <c r="AC79" s="84" t="str">
        <f t="shared" si="9"/>
        <v/>
      </c>
      <c r="AD79" s="85" t="str">
        <f t="shared" si="11"/>
        <v/>
      </c>
      <c r="AE79" s="97">
        <f t="shared" si="4"/>
        <v>0</v>
      </c>
      <c r="AF79" s="100">
        <f t="shared" si="10"/>
        <v>0</v>
      </c>
      <c r="AG79" s="139"/>
      <c r="AH79" s="63"/>
      <c r="AI79" s="138"/>
    </row>
    <row r="80" spans="3:52" ht="16">
      <c r="X80" s="80" t="str">
        <f t="shared" si="5"/>
        <v>CTR</v>
      </c>
      <c r="Y80" s="81">
        <f t="shared" si="6"/>
        <v>107700000</v>
      </c>
      <c r="Z80" s="82" t="str">
        <f t="shared" si="7"/>
        <v>CTR</v>
      </c>
      <c r="AA80" s="83">
        <f t="shared" si="8"/>
        <v>107700000</v>
      </c>
      <c r="AB80" s="30"/>
      <c r="AC80" s="84" t="str">
        <f t="shared" si="9"/>
        <v/>
      </c>
      <c r="AD80" s="85" t="str">
        <f t="shared" si="11"/>
        <v/>
      </c>
      <c r="AE80" s="97">
        <f t="shared" si="4"/>
        <v>0</v>
      </c>
      <c r="AF80" s="100">
        <f t="shared" si="10"/>
        <v>0</v>
      </c>
      <c r="AG80" s="139"/>
      <c r="AH80" s="63"/>
      <c r="AI80" s="138"/>
    </row>
    <row r="81" spans="24:52" ht="16">
      <c r="X81" s="80" t="str">
        <f t="shared" si="5"/>
        <v>DGC</v>
      </c>
      <c r="Y81" s="81">
        <f t="shared" si="6"/>
        <v>816250000</v>
      </c>
      <c r="Z81" s="82" t="str">
        <f t="shared" si="7"/>
        <v>DGC</v>
      </c>
      <c r="AA81" s="83">
        <f t="shared" si="8"/>
        <v>816250000</v>
      </c>
      <c r="AB81" s="30"/>
      <c r="AC81" s="84" t="str">
        <f t="shared" si="9"/>
        <v/>
      </c>
      <c r="AD81" s="85" t="str">
        <f t="shared" si="11"/>
        <v/>
      </c>
      <c r="AE81" s="97">
        <f t="shared" si="4"/>
        <v>0</v>
      </c>
      <c r="AF81" s="100">
        <f t="shared" si="10"/>
        <v>0</v>
      </c>
      <c r="AG81" s="139"/>
      <c r="AH81" s="63"/>
      <c r="AI81" s="138"/>
    </row>
    <row r="82" spans="24:52" ht="16">
      <c r="X82" s="80" t="str">
        <f t="shared" si="5"/>
        <v>DHA</v>
      </c>
      <c r="Y82" s="81">
        <f t="shared" si="6"/>
        <v>964850000</v>
      </c>
      <c r="Z82" s="82" t="str">
        <f t="shared" si="7"/>
        <v>DHA</v>
      </c>
      <c r="AA82" s="83">
        <f t="shared" si="8"/>
        <v>964850000</v>
      </c>
      <c r="AB82" s="30"/>
      <c r="AC82" s="84" t="str">
        <f t="shared" si="9"/>
        <v/>
      </c>
      <c r="AD82" s="85" t="str">
        <f t="shared" si="11"/>
        <v/>
      </c>
      <c r="AE82" s="97">
        <f t="shared" si="4"/>
        <v>0</v>
      </c>
      <c r="AF82" s="100">
        <f t="shared" si="10"/>
        <v>0</v>
      </c>
      <c r="AG82" s="139"/>
      <c r="AH82" s="63"/>
      <c r="AI82" s="138"/>
      <c r="AV82" s="55" t="s">
        <v>17</v>
      </c>
      <c r="AW82" s="55" t="s">
        <v>18</v>
      </c>
      <c r="AX82" s="56" t="s">
        <v>19</v>
      </c>
      <c r="AY82" s="55" t="s">
        <v>20</v>
      </c>
      <c r="AZ82" s="56" t="s">
        <v>21</v>
      </c>
    </row>
    <row r="83" spans="24:52" ht="16">
      <c r="X83" s="80" t="str">
        <f t="shared" si="5"/>
        <v>DHC</v>
      </c>
      <c r="Y83" s="81">
        <f t="shared" si="6"/>
        <v>1591584000</v>
      </c>
      <c r="Z83" s="82" t="str">
        <f t="shared" si="7"/>
        <v>DHC</v>
      </c>
      <c r="AA83" s="83">
        <f t="shared" si="8"/>
        <v>1591584000</v>
      </c>
      <c r="AB83" s="30"/>
      <c r="AC83" s="84" t="str">
        <f t="shared" si="9"/>
        <v/>
      </c>
      <c r="AD83" s="85" t="str">
        <f t="shared" si="11"/>
        <v/>
      </c>
      <c r="AE83" s="97">
        <f t="shared" si="4"/>
        <v>0</v>
      </c>
      <c r="AF83" s="100">
        <f t="shared" si="10"/>
        <v>0</v>
      </c>
      <c r="AG83" s="139"/>
      <c r="AH83" s="63"/>
      <c r="AI83" s="138"/>
      <c r="AU83" s="46">
        <v>44934</v>
      </c>
      <c r="AV83" s="63">
        <f>AZ83-AX83</f>
        <v>10114944000</v>
      </c>
      <c r="AW83" s="29">
        <f>AV83/AZ83</f>
        <v>0.82872611545686758</v>
      </c>
      <c r="AX83" s="64">
        <v>2090468393</v>
      </c>
      <c r="AY83" s="29">
        <f>AX83/AZ83</f>
        <v>0.17127388454313244</v>
      </c>
      <c r="AZ83" s="64">
        <v>12205412393</v>
      </c>
    </row>
    <row r="84" spans="24:52" ht="16">
      <c r="X84" s="80" t="str">
        <f t="shared" si="5"/>
        <v>HPG</v>
      </c>
      <c r="Y84" s="81">
        <f t="shared" si="6"/>
        <v>1360615000</v>
      </c>
      <c r="Z84" s="82" t="str">
        <f t="shared" si="7"/>
        <v>HPG</v>
      </c>
      <c r="AA84" s="83">
        <f t="shared" si="8"/>
        <v>1360615000</v>
      </c>
      <c r="AB84" s="30"/>
      <c r="AC84" s="84" t="str">
        <f t="shared" si="9"/>
        <v/>
      </c>
      <c r="AD84" s="85" t="str">
        <f t="shared" si="11"/>
        <v/>
      </c>
      <c r="AE84" s="97">
        <f t="shared" si="4"/>
        <v>0</v>
      </c>
      <c r="AF84" s="100">
        <f t="shared" si="10"/>
        <v>0</v>
      </c>
      <c r="AG84" s="139"/>
      <c r="AH84" s="63"/>
      <c r="AI84" s="138"/>
    </row>
    <row r="85" spans="24:52" ht="16">
      <c r="X85" s="80" t="str">
        <f t="shared" si="5"/>
        <v>RAL</v>
      </c>
      <c r="Y85" s="81">
        <f t="shared" si="6"/>
        <v>436800000</v>
      </c>
      <c r="Z85" s="82" t="str">
        <f t="shared" si="7"/>
        <v>RAL</v>
      </c>
      <c r="AA85" s="83">
        <f t="shared" si="8"/>
        <v>436800000</v>
      </c>
      <c r="AB85" s="30"/>
      <c r="AC85" s="84" t="str">
        <f t="shared" si="9"/>
        <v/>
      </c>
      <c r="AD85" s="85" t="str">
        <f t="shared" si="11"/>
        <v/>
      </c>
      <c r="AE85" s="97">
        <f t="shared" si="4"/>
        <v>0</v>
      </c>
      <c r="AF85" s="100">
        <f t="shared" si="10"/>
        <v>0</v>
      </c>
      <c r="AG85" s="139"/>
      <c r="AH85" s="63"/>
      <c r="AI85" s="138"/>
    </row>
    <row r="86" spans="24:52" ht="16">
      <c r="X86" s="80" t="str">
        <f t="shared" si="5"/>
        <v>SCS</v>
      </c>
      <c r="Y86" s="81">
        <f t="shared" si="6"/>
        <v>547200000</v>
      </c>
      <c r="Z86" s="82" t="str">
        <f t="shared" si="7"/>
        <v>SCS</v>
      </c>
      <c r="AA86" s="83">
        <f t="shared" si="8"/>
        <v>547200000</v>
      </c>
      <c r="AB86" s="30"/>
      <c r="AC86" s="84" t="str">
        <f t="shared" si="9"/>
        <v/>
      </c>
      <c r="AD86" s="85" t="str">
        <f t="shared" si="11"/>
        <v/>
      </c>
      <c r="AE86" s="97">
        <f t="shared" si="4"/>
        <v>0</v>
      </c>
      <c r="AF86" s="100">
        <f t="shared" si="10"/>
        <v>0</v>
      </c>
      <c r="AG86" s="139"/>
      <c r="AH86" s="63"/>
      <c r="AI86" s="138"/>
    </row>
    <row r="87" spans="24:52" ht="16">
      <c r="X87" s="80" t="str">
        <f t="shared" si="5"/>
        <v>TBC</v>
      </c>
      <c r="Y87" s="81">
        <f t="shared" si="6"/>
        <v>231840000</v>
      </c>
      <c r="Z87" s="82" t="str">
        <f t="shared" si="7"/>
        <v>TBC</v>
      </c>
      <c r="AA87" s="83">
        <f t="shared" si="8"/>
        <v>231840000</v>
      </c>
      <c r="AB87" s="30"/>
      <c r="AC87" s="84" t="str">
        <f t="shared" si="9"/>
        <v/>
      </c>
      <c r="AD87" s="85" t="str">
        <f t="shared" si="11"/>
        <v/>
      </c>
      <c r="AE87" s="97">
        <f t="shared" si="4"/>
        <v>0</v>
      </c>
      <c r="AF87" s="100">
        <f t="shared" si="10"/>
        <v>0</v>
      </c>
      <c r="AG87" s="139"/>
      <c r="AH87" s="63"/>
      <c r="AI87" s="138"/>
    </row>
    <row r="88" spans="24:52" ht="16">
      <c r="X88" s="80" t="str">
        <f t="shared" si="5"/>
        <v>VCS</v>
      </c>
      <c r="Y88" s="81">
        <f t="shared" si="6"/>
        <v>1451800000</v>
      </c>
      <c r="Z88" s="82" t="str">
        <f t="shared" si="7"/>
        <v>VCS</v>
      </c>
      <c r="AA88" s="83">
        <f t="shared" si="8"/>
        <v>1451800000</v>
      </c>
      <c r="AB88" s="30"/>
      <c r="AC88" s="84" t="str">
        <f t="shared" si="9"/>
        <v/>
      </c>
      <c r="AD88" s="85" t="str">
        <f t="shared" si="11"/>
        <v/>
      </c>
      <c r="AE88" s="97">
        <f t="shared" si="4"/>
        <v>0</v>
      </c>
      <c r="AF88" s="100">
        <f t="shared" si="10"/>
        <v>0</v>
      </c>
      <c r="AG88" s="139"/>
      <c r="AH88" s="63"/>
      <c r="AI88" s="138"/>
    </row>
    <row r="89" spans="24:52" ht="16">
      <c r="X89" s="80" t="str">
        <f t="shared" si="5"/>
        <v>VPG</v>
      </c>
      <c r="Y89" s="81">
        <f t="shared" si="6"/>
        <v>461700000</v>
      </c>
      <c r="Z89" s="82" t="str">
        <f t="shared" si="7"/>
        <v>VPG</v>
      </c>
      <c r="AA89" s="83">
        <f t="shared" si="8"/>
        <v>461700000</v>
      </c>
      <c r="AB89" s="30"/>
      <c r="AC89" s="84" t="str">
        <f t="shared" si="9"/>
        <v/>
      </c>
      <c r="AD89" s="85" t="str">
        <f t="shared" si="11"/>
        <v/>
      </c>
      <c r="AE89" s="97">
        <f t="shared" si="4"/>
        <v>0</v>
      </c>
      <c r="AF89" s="100">
        <f t="shared" si="10"/>
        <v>0</v>
      </c>
      <c r="AG89" s="139"/>
      <c r="AH89" s="63"/>
      <c r="AI89" s="138"/>
    </row>
    <row r="90" spans="24:52" ht="16">
      <c r="X90" s="80" t="str">
        <f t="shared" si="5"/>
        <v>CAP</v>
      </c>
      <c r="Y90" s="81">
        <f t="shared" si="6"/>
        <v>68000000</v>
      </c>
      <c r="Z90" s="82" t="str">
        <f t="shared" si="7"/>
        <v>CAP</v>
      </c>
      <c r="AA90" s="83">
        <f t="shared" si="8"/>
        <v>68000000</v>
      </c>
      <c r="AC90" s="84" t="str">
        <f t="shared" si="9"/>
        <v/>
      </c>
      <c r="AD90" s="85" t="str">
        <f t="shared" si="11"/>
        <v/>
      </c>
      <c r="AE90" s="97">
        <f t="shared" si="4"/>
        <v>0</v>
      </c>
      <c r="AF90" s="100">
        <f t="shared" si="10"/>
        <v>0</v>
      </c>
      <c r="AG90" s="140"/>
      <c r="AH90" s="63"/>
      <c r="AI90" s="138"/>
    </row>
    <row r="91" spans="24:52" ht="16">
      <c r="X91" s="80" t="str">
        <f t="shared" si="5"/>
        <v>DGC</v>
      </c>
      <c r="Y91" s="81">
        <f t="shared" si="6"/>
        <v>182840000</v>
      </c>
      <c r="Z91" s="82" t="str">
        <f t="shared" si="7"/>
        <v>DGC</v>
      </c>
      <c r="AA91" s="83">
        <f t="shared" si="8"/>
        <v>182840000</v>
      </c>
      <c r="AC91" s="84" t="str">
        <f t="shared" si="9"/>
        <v/>
      </c>
      <c r="AD91" s="85" t="str">
        <f t="shared" si="11"/>
        <v/>
      </c>
      <c r="AE91" s="97">
        <f t="shared" si="4"/>
        <v>0</v>
      </c>
      <c r="AF91" s="100">
        <f t="shared" si="10"/>
        <v>0</v>
      </c>
      <c r="AG91" s="140"/>
      <c r="AH91" s="63"/>
      <c r="AI91" s="138"/>
    </row>
    <row r="92" spans="24:52" ht="16">
      <c r="X92" s="80" t="str">
        <f t="shared" si="5"/>
        <v>DHA</v>
      </c>
      <c r="Y92" s="81">
        <f t="shared" si="6"/>
        <v>646030000</v>
      </c>
      <c r="Z92" s="82" t="str">
        <f t="shared" si="7"/>
        <v>DHA</v>
      </c>
      <c r="AA92" s="83">
        <f t="shared" si="8"/>
        <v>646030000</v>
      </c>
      <c r="AC92" s="84" t="str">
        <f t="shared" si="9"/>
        <v/>
      </c>
      <c r="AD92" s="85" t="str">
        <f t="shared" si="11"/>
        <v/>
      </c>
      <c r="AE92" s="97">
        <f t="shared" si="4"/>
        <v>0</v>
      </c>
      <c r="AF92" s="100">
        <f t="shared" si="10"/>
        <v>0</v>
      </c>
      <c r="AG92" s="140"/>
      <c r="AH92" s="63"/>
      <c r="AI92" s="138"/>
    </row>
    <row r="93" spans="24:52" ht="16">
      <c r="X93" s="80" t="str">
        <f t="shared" si="5"/>
        <v>HPG</v>
      </c>
      <c r="Y93" s="81">
        <f t="shared" si="6"/>
        <v>427550000</v>
      </c>
      <c r="Z93" s="82" t="str">
        <f t="shared" si="7"/>
        <v>HPG</v>
      </c>
      <c r="AA93" s="83">
        <f t="shared" si="8"/>
        <v>427550000</v>
      </c>
      <c r="AC93" s="84" t="str">
        <f t="shared" si="9"/>
        <v/>
      </c>
      <c r="AD93" s="85" t="str">
        <f t="shared" si="11"/>
        <v/>
      </c>
      <c r="AE93" s="97">
        <f t="shared" si="4"/>
        <v>0</v>
      </c>
      <c r="AF93" s="100">
        <f t="shared" si="10"/>
        <v>0</v>
      </c>
      <c r="AG93" s="140"/>
      <c r="AH93" s="63"/>
      <c r="AI93" s="138"/>
    </row>
    <row r="94" spans="24:52" ht="16">
      <c r="X94" s="80" t="str">
        <f t="shared" si="5"/>
        <v>RAL</v>
      </c>
      <c r="Y94" s="81">
        <f t="shared" si="6"/>
        <v>218400000</v>
      </c>
      <c r="Z94" s="82" t="str">
        <f t="shared" si="7"/>
        <v>RAL</v>
      </c>
      <c r="AA94" s="83">
        <f t="shared" si="8"/>
        <v>218400000</v>
      </c>
      <c r="AC94" s="84" t="str">
        <f t="shared" si="9"/>
        <v/>
      </c>
      <c r="AD94" s="85" t="str">
        <f t="shared" si="11"/>
        <v/>
      </c>
      <c r="AE94" s="97">
        <f t="shared" si="4"/>
        <v>0</v>
      </c>
      <c r="AF94" s="100">
        <f t="shared" si="10"/>
        <v>0</v>
      </c>
      <c r="AG94" s="140"/>
      <c r="AH94" s="63"/>
      <c r="AI94" s="138"/>
    </row>
    <row r="95" spans="24:52" ht="16">
      <c r="X95" s="80" t="str">
        <f t="shared" si="5"/>
        <v>VCS</v>
      </c>
      <c r="Y95" s="81">
        <f t="shared" si="6"/>
        <v>172550000</v>
      </c>
      <c r="Z95" s="82" t="str">
        <f t="shared" si="7"/>
        <v>VCS</v>
      </c>
      <c r="AA95" s="83">
        <f t="shared" si="8"/>
        <v>172550000</v>
      </c>
      <c r="AC95" s="84" t="str">
        <f t="shared" si="9"/>
        <v/>
      </c>
      <c r="AD95" s="85" t="str">
        <f t="shared" si="11"/>
        <v/>
      </c>
      <c r="AE95" s="97">
        <f t="shared" si="4"/>
        <v>0</v>
      </c>
      <c r="AF95" s="100">
        <f t="shared" si="10"/>
        <v>0</v>
      </c>
      <c r="AG95" s="140"/>
      <c r="AH95" s="63"/>
      <c r="AI95" s="138"/>
    </row>
    <row r="96" spans="24:52" ht="16">
      <c r="X96" s="80" t="str">
        <f t="shared" si="5"/>
        <v>VPG</v>
      </c>
      <c r="Y96" s="81">
        <f t="shared" si="6"/>
        <v>190000000</v>
      </c>
      <c r="Z96" s="82" t="str">
        <f t="shared" si="7"/>
        <v>VPG</v>
      </c>
      <c r="AA96" s="83">
        <f t="shared" si="8"/>
        <v>190000000</v>
      </c>
      <c r="AC96" s="84" t="str">
        <f t="shared" si="9"/>
        <v/>
      </c>
      <c r="AD96" s="85" t="str">
        <f t="shared" si="11"/>
        <v/>
      </c>
      <c r="AE96" s="97">
        <f t="shared" si="4"/>
        <v>0</v>
      </c>
      <c r="AF96" s="100">
        <f t="shared" si="10"/>
        <v>0</v>
      </c>
      <c r="AG96" s="140"/>
      <c r="AH96" s="63"/>
      <c r="AI96" s="138"/>
    </row>
    <row r="97" spans="24:52" ht="16">
      <c r="X97" s="80" t="str">
        <f t="shared" si="5"/>
        <v/>
      </c>
      <c r="Y97" s="81">
        <f t="shared" si="6"/>
        <v>0</v>
      </c>
      <c r="Z97" s="82" t="str">
        <f t="shared" si="7"/>
        <v/>
      </c>
      <c r="AA97" s="83">
        <f t="shared" si="8"/>
        <v>0</v>
      </c>
      <c r="AC97" s="84" t="str">
        <f t="shared" si="9"/>
        <v/>
      </c>
      <c r="AD97" s="85" t="str">
        <f t="shared" si="11"/>
        <v/>
      </c>
      <c r="AE97" s="97">
        <f t="shared" si="4"/>
        <v>0</v>
      </c>
      <c r="AF97" s="100">
        <f t="shared" si="10"/>
        <v>0</v>
      </c>
      <c r="AG97" s="141"/>
      <c r="AH97" s="142"/>
      <c r="AI97" s="143"/>
    </row>
    <row r="98" spans="24:52" ht="17">
      <c r="Z98" s="86" t="s">
        <v>63</v>
      </c>
      <c r="AA98" s="87">
        <f>SUM(AA57:AA97)</f>
        <v>13607707678</v>
      </c>
      <c r="AC98" s="84" t="str">
        <f t="shared" si="9"/>
        <v/>
      </c>
      <c r="AD98" s="85" t="str">
        <f t="shared" si="11"/>
        <v/>
      </c>
    </row>
    <row r="100" spans="24:52">
      <c r="Z100" t="s">
        <v>64</v>
      </c>
      <c r="AA100" s="21">
        <f>AE5+AE27</f>
        <v>431722578</v>
      </c>
    </row>
    <row r="102" spans="24:52">
      <c r="AF102"/>
    </row>
    <row r="103" spans="24:52">
      <c r="AF103"/>
      <c r="AV103" s="55" t="s">
        <v>17</v>
      </c>
      <c r="AW103" s="55" t="s">
        <v>18</v>
      </c>
      <c r="AX103" s="56" t="s">
        <v>19</v>
      </c>
      <c r="AY103" s="55" t="s">
        <v>20</v>
      </c>
      <c r="AZ103" s="56" t="s">
        <v>21</v>
      </c>
    </row>
    <row r="104" spans="24:52" ht="15" customHeight="1">
      <c r="AF104"/>
      <c r="AU104" s="46">
        <v>44948</v>
      </c>
      <c r="AV104" s="63">
        <f>AZ104-AX104</f>
        <v>10397047300</v>
      </c>
      <c r="AW104" s="29">
        <f>AV104/AZ104</f>
        <v>0.83200893656469099</v>
      </c>
      <c r="AX104" s="64">
        <v>2099269558</v>
      </c>
      <c r="AY104" s="29">
        <f>AX104/AZ104</f>
        <v>0.16799106343530906</v>
      </c>
      <c r="AZ104" s="64">
        <v>12496316858</v>
      </c>
    </row>
    <row r="105" spans="24:52" ht="15" customHeight="1">
      <c r="AF105"/>
    </row>
    <row r="106" spans="24:52" ht="15" customHeight="1">
      <c r="AF106"/>
      <c r="AU106" s="46">
        <v>45061</v>
      </c>
      <c r="AV106" s="63">
        <f>AZ106-AX106</f>
        <v>11380909400</v>
      </c>
      <c r="AW106" s="29">
        <f>AV106/AZ106</f>
        <v>0.94253313114326975</v>
      </c>
      <c r="AX106" s="64">
        <v>693901579</v>
      </c>
      <c r="AY106" s="29">
        <f>AX106/AZ106</f>
        <v>5.7466868856730281E-2</v>
      </c>
      <c r="AZ106" s="64">
        <v>12074810979</v>
      </c>
    </row>
    <row r="107" spans="24:52" ht="15" customHeight="1">
      <c r="AF107"/>
    </row>
    <row r="108" spans="24:52">
      <c r="AF108"/>
      <c r="AS108" s="144" t="s">
        <v>65</v>
      </c>
      <c r="AT108" s="144" t="s">
        <v>66</v>
      </c>
      <c r="AU108" s="145"/>
      <c r="AV108" s="144"/>
      <c r="AW108" s="144"/>
      <c r="AX108" s="146"/>
      <c r="AY108" s="144"/>
      <c r="AZ108" s="146"/>
    </row>
    <row r="109" spans="24:52" ht="15" customHeight="1">
      <c r="AF109"/>
      <c r="AS109" s="85">
        <f>AT109/AZ109</f>
        <v>3.4863156571986124E-2</v>
      </c>
      <c r="AT109" s="63">
        <v>411832600</v>
      </c>
      <c r="AU109" s="46">
        <v>45075</v>
      </c>
      <c r="AV109" s="63">
        <f>AZ109-AX109</f>
        <v>11293482400</v>
      </c>
      <c r="AW109" s="147">
        <f>AV109/AZ109</f>
        <v>0.9560351588343653</v>
      </c>
      <c r="AX109" s="64">
        <v>519349268</v>
      </c>
      <c r="AY109" s="147">
        <f>AX109/AZ109</f>
        <v>4.3964841165634733E-2</v>
      </c>
      <c r="AZ109" s="64">
        <v>11812831668</v>
      </c>
    </row>
    <row r="110" spans="24:52">
      <c r="AF110"/>
    </row>
    <row r="111" spans="24:52">
      <c r="AF111"/>
      <c r="AU111" s="46">
        <v>45079</v>
      </c>
      <c r="AV111" s="63">
        <f>AZ111-AX111</f>
        <v>11255790000</v>
      </c>
      <c r="AW111" s="147">
        <f>AV111/AZ111</f>
        <v>0.90204904819514653</v>
      </c>
      <c r="AX111" s="64">
        <v>1222234363</v>
      </c>
      <c r="AY111" s="147">
        <f>AX111/AZ111</f>
        <v>9.7950951804853442E-2</v>
      </c>
      <c r="AZ111" s="64">
        <v>12478024363</v>
      </c>
    </row>
    <row r="112" spans="24:52">
      <c r="AF112"/>
    </row>
    <row r="113" spans="26:52">
      <c r="AF113"/>
      <c r="AU113" s="46">
        <v>45085</v>
      </c>
      <c r="AV113" s="63">
        <f>AZ113-AX113</f>
        <v>12339759200</v>
      </c>
      <c r="AW113" s="147">
        <f>AV113/AZ113</f>
        <v>0.95267534267377829</v>
      </c>
      <c r="AX113" s="64">
        <v>612984140</v>
      </c>
      <c r="AY113" s="147">
        <f>AX113/AZ113</f>
        <v>4.7324657326221674E-2</v>
      </c>
      <c r="AZ113" s="64">
        <v>12952743340</v>
      </c>
    </row>
    <row r="114" spans="26:52">
      <c r="AF114"/>
    </row>
    <row r="115" spans="26:52" ht="17">
      <c r="AF115"/>
      <c r="AS115" s="86" t="s">
        <v>63</v>
      </c>
      <c r="AT115" s="87">
        <f>AA98</f>
        <v>13607707678</v>
      </c>
      <c r="AU115" s="46">
        <v>45098</v>
      </c>
      <c r="AV115" s="63">
        <f>AZ115-AX115</f>
        <v>13172097200</v>
      </c>
      <c r="AW115" s="147">
        <f>AV115/AZ115</f>
        <v>0.98211568508152913</v>
      </c>
      <c r="AX115" s="64">
        <v>239863733</v>
      </c>
      <c r="AY115" s="147">
        <f>AX115/AZ115</f>
        <v>1.7884314918470839E-2</v>
      </c>
      <c r="AZ115" s="64">
        <v>13411960933</v>
      </c>
    </row>
    <row r="117" spans="26:52">
      <c r="AS117" t="s">
        <v>64</v>
      </c>
      <c r="AT117" s="21">
        <f>AA100</f>
        <v>431722578</v>
      </c>
      <c r="AU117" s="46">
        <v>45100</v>
      </c>
      <c r="AV117" s="63">
        <f>AZ117-AX117</f>
        <v>13175985100</v>
      </c>
      <c r="AW117" s="147">
        <f>AV117/AZ117</f>
        <v>0.9682736734051115</v>
      </c>
      <c r="AX117" s="64">
        <v>431722578</v>
      </c>
      <c r="AY117" s="147">
        <f>AX117/AZ117</f>
        <v>3.1726326594888513E-2</v>
      </c>
      <c r="AZ117" s="64">
        <v>13607707678</v>
      </c>
    </row>
    <row r="118" spans="26:52">
      <c r="AS118" s="47"/>
      <c r="AT118" t="s">
        <v>67</v>
      </c>
    </row>
    <row r="119" spans="26:52" ht="29.25" customHeight="1">
      <c r="Z119" s="158" t="s">
        <v>24</v>
      </c>
      <c r="AA119" s="154">
        <v>1500</v>
      </c>
      <c r="AB119" s="154">
        <v>1500</v>
      </c>
      <c r="AC119" s="122">
        <v>52.42</v>
      </c>
      <c r="AD119" s="122">
        <v>71.8</v>
      </c>
      <c r="AE119" s="154">
        <v>78630000</v>
      </c>
      <c r="AF119" s="154">
        <v>107700000</v>
      </c>
      <c r="AG119" s="154">
        <v>29070000</v>
      </c>
      <c r="AH119" s="123">
        <v>0.37</v>
      </c>
      <c r="AI119" s="122" t="s">
        <v>54</v>
      </c>
      <c r="AK119" s="122" t="s">
        <v>54</v>
      </c>
    </row>
    <row r="120" spans="26:52" ht="29.25" customHeight="1">
      <c r="Z120" s="158" t="s">
        <v>26</v>
      </c>
      <c r="AA120" s="154">
        <v>12500</v>
      </c>
      <c r="AB120" s="154">
        <v>12500</v>
      </c>
      <c r="AC120" s="122">
        <v>63.78</v>
      </c>
      <c r="AD120" s="122">
        <v>65.3</v>
      </c>
      <c r="AE120" s="154">
        <v>797200000</v>
      </c>
      <c r="AF120" s="154">
        <v>816250000</v>
      </c>
      <c r="AG120" s="154">
        <v>19050000</v>
      </c>
      <c r="AH120" s="123">
        <v>2.4E-2</v>
      </c>
      <c r="AI120" s="122" t="s">
        <v>54</v>
      </c>
      <c r="AK120" s="122" t="s">
        <v>54</v>
      </c>
    </row>
    <row r="121" spans="26:52" ht="29.25" customHeight="1">
      <c r="Z121" s="159" t="s">
        <v>30</v>
      </c>
      <c r="AA121" s="155">
        <v>23000</v>
      </c>
      <c r="AB121" s="155">
        <v>23000</v>
      </c>
      <c r="AC121" s="124">
        <v>26.88</v>
      </c>
      <c r="AD121" s="124">
        <v>41.95</v>
      </c>
      <c r="AE121" s="155">
        <v>618194000</v>
      </c>
      <c r="AF121" s="155">
        <v>964850000</v>
      </c>
      <c r="AG121" s="155">
        <v>346656000</v>
      </c>
      <c r="AH121" s="125">
        <v>0.56100000000000005</v>
      </c>
      <c r="AI121" s="124" t="s">
        <v>54</v>
      </c>
      <c r="AK121" s="122" t="s">
        <v>54</v>
      </c>
    </row>
    <row r="122" spans="26:52" ht="29.25" customHeight="1">
      <c r="Z122" s="158" t="s">
        <v>32</v>
      </c>
      <c r="AA122" s="154">
        <v>37760</v>
      </c>
      <c r="AB122" s="154">
        <v>37760</v>
      </c>
      <c r="AC122" s="122">
        <v>36.72</v>
      </c>
      <c r="AD122" s="122">
        <v>42.15</v>
      </c>
      <c r="AE122" s="154">
        <v>1386584960</v>
      </c>
      <c r="AF122" s="154">
        <v>1591584000</v>
      </c>
      <c r="AG122" s="154">
        <v>204999040</v>
      </c>
      <c r="AH122" s="123">
        <v>0.14799999999999999</v>
      </c>
      <c r="AI122" s="122" t="s">
        <v>54</v>
      </c>
      <c r="AK122" s="122" t="s">
        <v>54</v>
      </c>
    </row>
    <row r="123" spans="26:52" ht="29.25" customHeight="1">
      <c r="Z123" s="158" t="s">
        <v>29</v>
      </c>
      <c r="AA123" s="154">
        <v>54100</v>
      </c>
      <c r="AB123" s="154">
        <v>54100</v>
      </c>
      <c r="AC123" s="122">
        <v>18.739999999999998</v>
      </c>
      <c r="AD123" s="122">
        <v>25.15</v>
      </c>
      <c r="AE123" s="154">
        <v>1013996300</v>
      </c>
      <c r="AF123" s="154">
        <v>1360615000</v>
      </c>
      <c r="AG123" s="154">
        <v>346618700</v>
      </c>
      <c r="AH123" s="123">
        <v>0.34200000000000003</v>
      </c>
      <c r="AI123" s="122" t="s">
        <v>54</v>
      </c>
      <c r="AK123" s="122" t="s">
        <v>54</v>
      </c>
    </row>
    <row r="124" spans="26:52" ht="15" customHeight="1">
      <c r="Z124" s="158" t="s">
        <v>36</v>
      </c>
      <c r="AA124" s="154">
        <v>4000</v>
      </c>
      <c r="AB124" s="154">
        <v>4000</v>
      </c>
      <c r="AC124" s="122">
        <v>81.93</v>
      </c>
      <c r="AD124" s="122">
        <v>109.2</v>
      </c>
      <c r="AE124" s="154">
        <v>327704000</v>
      </c>
      <c r="AF124" s="154">
        <v>436800000</v>
      </c>
      <c r="AG124" s="154">
        <v>109096000</v>
      </c>
      <c r="AH124" s="123">
        <v>0.33300000000000002</v>
      </c>
      <c r="AI124" s="122" t="s">
        <v>54</v>
      </c>
      <c r="AK124" s="124" t="s">
        <v>54</v>
      </c>
    </row>
    <row r="125" spans="26:52" ht="28.5" customHeight="1">
      <c r="Z125" s="158" t="s">
        <v>31</v>
      </c>
      <c r="AA125" s="154">
        <v>8000</v>
      </c>
      <c r="AB125" s="154">
        <v>8000</v>
      </c>
      <c r="AC125" s="122">
        <v>68.599999999999994</v>
      </c>
      <c r="AD125" s="122">
        <v>68.400000000000006</v>
      </c>
      <c r="AE125" s="154">
        <v>548808000</v>
      </c>
      <c r="AF125" s="154">
        <v>547200000</v>
      </c>
      <c r="AG125" s="154">
        <v>-1608000</v>
      </c>
      <c r="AH125" s="123">
        <v>-3.0000000000000001E-3</v>
      </c>
      <c r="AI125" s="122" t="s">
        <v>54</v>
      </c>
      <c r="AK125" s="122" t="s">
        <v>54</v>
      </c>
    </row>
    <row r="126" spans="26:52" ht="30">
      <c r="Z126" s="158" t="s">
        <v>44</v>
      </c>
      <c r="AA126" s="154">
        <v>6900</v>
      </c>
      <c r="AB126" s="154">
        <v>6900</v>
      </c>
      <c r="AC126" s="122">
        <v>27.66</v>
      </c>
      <c r="AD126" s="122">
        <v>33.6</v>
      </c>
      <c r="AE126" s="154">
        <v>190854000</v>
      </c>
      <c r="AF126" s="154">
        <v>231840000</v>
      </c>
      <c r="AG126" s="154">
        <v>40986000</v>
      </c>
      <c r="AH126" s="123">
        <v>0.215</v>
      </c>
      <c r="AI126" s="122" t="s">
        <v>54</v>
      </c>
      <c r="AK126" s="122" t="s">
        <v>54</v>
      </c>
    </row>
    <row r="127" spans="26:52" ht="30">
      <c r="Z127" s="159" t="s">
        <v>35</v>
      </c>
      <c r="AA127" s="155">
        <v>24400</v>
      </c>
      <c r="AB127" s="155">
        <v>24400</v>
      </c>
      <c r="AC127" s="124">
        <v>53.52</v>
      </c>
      <c r="AD127" s="124">
        <v>59.5</v>
      </c>
      <c r="AE127" s="155">
        <v>1305839200</v>
      </c>
      <c r="AF127" s="155">
        <v>1451800000</v>
      </c>
      <c r="AG127" s="155">
        <v>145960800</v>
      </c>
      <c r="AH127" s="125">
        <v>0.112</v>
      </c>
      <c r="AI127" s="124" t="s">
        <v>54</v>
      </c>
      <c r="AK127" s="122" t="s">
        <v>54</v>
      </c>
    </row>
    <row r="128" spans="26:52" ht="15" customHeight="1">
      <c r="Z128" s="159" t="s">
        <v>23</v>
      </c>
      <c r="AA128" s="155">
        <v>24300</v>
      </c>
      <c r="AB128" s="155">
        <v>24300</v>
      </c>
      <c r="AC128" s="124">
        <v>16.14</v>
      </c>
      <c r="AD128" s="124">
        <v>19</v>
      </c>
      <c r="AE128" s="155">
        <v>392274900</v>
      </c>
      <c r="AF128" s="155">
        <v>461700000</v>
      </c>
      <c r="AG128" s="155">
        <v>69425100</v>
      </c>
      <c r="AH128" s="125">
        <v>0.17699999999999999</v>
      </c>
      <c r="AI128" s="124" t="s">
        <v>54</v>
      </c>
      <c r="AK128" s="124" t="s">
        <v>54</v>
      </c>
    </row>
    <row r="129" spans="26:44" ht="30">
      <c r="Z129" s="160" t="s">
        <v>37</v>
      </c>
      <c r="AA129" s="154">
        <v>1000</v>
      </c>
      <c r="AB129" s="122">
        <v>0</v>
      </c>
      <c r="AC129" s="122">
        <v>68.2</v>
      </c>
      <c r="AD129" s="122">
        <v>68</v>
      </c>
      <c r="AE129" s="154">
        <v>68200000</v>
      </c>
      <c r="AF129" s="154">
        <v>68000000</v>
      </c>
      <c r="AG129" s="154">
        <v>-200000</v>
      </c>
      <c r="AH129" s="123">
        <v>-3.0000000000000001E-3</v>
      </c>
      <c r="AI129" s="122" t="s">
        <v>54</v>
      </c>
      <c r="AK129" s="122" t="s">
        <v>54</v>
      </c>
    </row>
    <row r="130" spans="26:44" ht="30">
      <c r="Z130" s="160" t="s">
        <v>26</v>
      </c>
      <c r="AA130" s="154">
        <v>2800</v>
      </c>
      <c r="AB130" s="154">
        <v>2800</v>
      </c>
      <c r="AC130" s="122">
        <v>58.53</v>
      </c>
      <c r="AD130" s="122">
        <v>65.3</v>
      </c>
      <c r="AE130" s="154">
        <v>163870000</v>
      </c>
      <c r="AF130" s="154">
        <v>182840000</v>
      </c>
      <c r="AG130" s="154">
        <v>18970000</v>
      </c>
      <c r="AH130" s="123">
        <v>0.11600000000000001</v>
      </c>
      <c r="AI130" s="122" t="s">
        <v>54</v>
      </c>
      <c r="AK130" s="122" t="s">
        <v>54</v>
      </c>
    </row>
    <row r="131" spans="26:44" ht="30">
      <c r="Z131" s="161" t="s">
        <v>30</v>
      </c>
      <c r="AA131" s="155">
        <v>15400</v>
      </c>
      <c r="AB131" s="155">
        <v>15400</v>
      </c>
      <c r="AC131" s="124">
        <v>38.25</v>
      </c>
      <c r="AD131" s="124">
        <v>41.95</v>
      </c>
      <c r="AE131" s="155">
        <v>589019200</v>
      </c>
      <c r="AF131" s="155">
        <v>646030000</v>
      </c>
      <c r="AG131" s="155">
        <v>57010800</v>
      </c>
      <c r="AH131" s="125">
        <v>9.7000000000000003E-2</v>
      </c>
      <c r="AI131" s="124" t="s">
        <v>54</v>
      </c>
      <c r="AK131" s="122" t="s">
        <v>54</v>
      </c>
    </row>
    <row r="132" spans="26:44">
      <c r="Z132" s="160" t="s">
        <v>29</v>
      </c>
      <c r="AA132" s="154">
        <v>17000</v>
      </c>
      <c r="AB132" s="154">
        <v>17000</v>
      </c>
      <c r="AC132" s="122">
        <v>22.76</v>
      </c>
      <c r="AD132" s="122">
        <v>25.15</v>
      </c>
      <c r="AE132" s="154">
        <v>386920000</v>
      </c>
      <c r="AF132" s="154">
        <v>427550000</v>
      </c>
      <c r="AG132" s="154">
        <v>40630000</v>
      </c>
      <c r="AH132" s="123">
        <v>0.105</v>
      </c>
      <c r="AI132" s="122" t="s">
        <v>54</v>
      </c>
    </row>
    <row r="133" spans="26:44">
      <c r="Z133" s="160" t="s">
        <v>36</v>
      </c>
      <c r="AA133" s="154">
        <v>2000</v>
      </c>
      <c r="AB133" s="154">
        <v>2000</v>
      </c>
      <c r="AC133" s="122">
        <v>109.15</v>
      </c>
      <c r="AD133" s="122">
        <v>109.2</v>
      </c>
      <c r="AE133" s="154">
        <v>218304000</v>
      </c>
      <c r="AF133" s="154">
        <v>218400000</v>
      </c>
      <c r="AG133" s="154">
        <v>96000</v>
      </c>
      <c r="AH133" s="123">
        <v>0</v>
      </c>
      <c r="AI133" s="122" t="s">
        <v>54</v>
      </c>
    </row>
    <row r="134" spans="26:44">
      <c r="Z134" s="161" t="s">
        <v>35</v>
      </c>
      <c r="AA134" s="155">
        <v>2900</v>
      </c>
      <c r="AB134" s="155">
        <v>2900</v>
      </c>
      <c r="AC134" s="124">
        <v>56.62</v>
      </c>
      <c r="AD134" s="124">
        <v>59.5</v>
      </c>
      <c r="AE134" s="155">
        <v>164200900</v>
      </c>
      <c r="AF134" s="155">
        <v>172550000</v>
      </c>
      <c r="AG134" s="155">
        <v>8349100</v>
      </c>
      <c r="AH134" s="125">
        <v>5.0999999999999997E-2</v>
      </c>
      <c r="AI134" s="124" t="s">
        <v>54</v>
      </c>
    </row>
    <row r="135" spans="26:44">
      <c r="Z135" s="161" t="s">
        <v>23</v>
      </c>
      <c r="AA135" s="155">
        <v>10000</v>
      </c>
      <c r="AB135" s="124">
        <v>0</v>
      </c>
      <c r="AC135" s="124">
        <v>19.510000000000002</v>
      </c>
      <c r="AD135" s="124">
        <v>19</v>
      </c>
      <c r="AE135" s="155">
        <v>195060000</v>
      </c>
      <c r="AF135" s="155">
        <v>190000000</v>
      </c>
      <c r="AG135" s="155">
        <v>-5060000</v>
      </c>
      <c r="AH135" s="125">
        <v>-2.5999999999999999E-2</v>
      </c>
      <c r="AI135" s="121"/>
    </row>
    <row r="138" spans="26:44">
      <c r="AF138"/>
      <c r="AR138" s="156"/>
    </row>
    <row r="139" spans="26:44">
      <c r="AF139"/>
    </row>
    <row r="140" spans="26:44">
      <c r="AF140"/>
    </row>
    <row r="141" spans="26:44">
      <c r="AF141"/>
    </row>
    <row r="142" spans="26:44">
      <c r="AF142"/>
    </row>
    <row r="143" spans="26:44">
      <c r="AF143"/>
    </row>
    <row r="144" spans="26:44">
      <c r="AF144"/>
    </row>
    <row r="145" spans="26:45">
      <c r="AF145"/>
    </row>
    <row r="146" spans="26:45">
      <c r="AF146"/>
    </row>
    <row r="147" spans="26:45">
      <c r="AF147"/>
    </row>
    <row r="148" spans="26:45">
      <c r="AF148"/>
    </row>
    <row r="149" spans="26:45">
      <c r="AF149"/>
    </row>
    <row r="150" spans="26:45">
      <c r="AF150"/>
    </row>
    <row r="151" spans="26:45">
      <c r="AF151"/>
    </row>
    <row r="152" spans="26:45">
      <c r="AC152" s="170" t="s">
        <v>24</v>
      </c>
      <c r="AD152" s="171">
        <v>1484</v>
      </c>
      <c r="AE152" s="171">
        <v>1484</v>
      </c>
      <c r="AF152" s="170">
        <v>68.650000000000006</v>
      </c>
      <c r="AG152" s="170">
        <v>71.8</v>
      </c>
      <c r="AH152" s="171">
        <v>101880000</v>
      </c>
      <c r="AI152" s="171">
        <v>106551200</v>
      </c>
      <c r="AJ152" s="172">
        <v>0.5</v>
      </c>
      <c r="AK152" s="170">
        <v>0</v>
      </c>
      <c r="AL152" s="170">
        <v>0</v>
      </c>
      <c r="AM152" s="170">
        <v>0</v>
      </c>
      <c r="AN152" s="173">
        <v>3.2000000000000001E-2</v>
      </c>
      <c r="AO152" s="174">
        <v>4671200</v>
      </c>
      <c r="AP152" s="175">
        <v>4.4999999999999998E-2</v>
      </c>
      <c r="AQ152" s="156"/>
      <c r="AR152" s="156"/>
      <c r="AS152" s="156"/>
    </row>
    <row r="153" spans="26:45">
      <c r="Z153" s="157" t="s">
        <v>68</v>
      </c>
      <c r="AA153" s="176"/>
      <c r="AB153" s="176">
        <v>101070041</v>
      </c>
      <c r="AC153" s="176" t="s">
        <v>26</v>
      </c>
      <c r="AD153" s="177">
        <v>3053</v>
      </c>
      <c r="AE153" s="177">
        <v>3053</v>
      </c>
      <c r="AF153" s="176">
        <v>77.989999999999995</v>
      </c>
      <c r="AG153" s="176">
        <v>65.3</v>
      </c>
      <c r="AH153" s="177">
        <v>238090000</v>
      </c>
      <c r="AI153" s="177">
        <v>199360900</v>
      </c>
      <c r="AJ153" s="178">
        <v>0.5</v>
      </c>
      <c r="AK153" s="176">
        <v>0</v>
      </c>
      <c r="AL153" s="176">
        <v>0</v>
      </c>
      <c r="AM153" s="176">
        <v>0</v>
      </c>
      <c r="AN153" s="179">
        <v>0.06</v>
      </c>
      <c r="AO153" s="180">
        <v>-38729100</v>
      </c>
      <c r="AP153" s="181">
        <v>-0.16200000000000001</v>
      </c>
    </row>
    <row r="154" spans="26:45">
      <c r="Z154" s="157" t="s">
        <v>68</v>
      </c>
      <c r="AA154" s="176"/>
      <c r="AB154" s="176">
        <v>101070041</v>
      </c>
      <c r="AC154" s="176" t="s">
        <v>28</v>
      </c>
      <c r="AD154" s="176">
        <v>60</v>
      </c>
      <c r="AE154" s="176">
        <v>60</v>
      </c>
      <c r="AF154" s="176">
        <v>0</v>
      </c>
      <c r="AG154" s="176">
        <v>41.1</v>
      </c>
      <c r="AH154" s="176">
        <v>0</v>
      </c>
      <c r="AI154" s="177">
        <v>2466000</v>
      </c>
      <c r="AJ154" s="178">
        <v>0.5</v>
      </c>
      <c r="AK154" s="176">
        <v>0</v>
      </c>
      <c r="AL154" s="176">
        <v>0</v>
      </c>
      <c r="AM154" s="176">
        <v>0</v>
      </c>
      <c r="AN154" s="179">
        <v>1E-3</v>
      </c>
      <c r="AO154" s="182">
        <v>2466000</v>
      </c>
      <c r="AP154" s="176" t="s">
        <v>69</v>
      </c>
    </row>
    <row r="155" spans="26:45">
      <c r="Z155" s="157" t="s">
        <v>68</v>
      </c>
      <c r="AA155" s="176"/>
      <c r="AB155" s="176">
        <v>101070041</v>
      </c>
      <c r="AC155" s="176" t="s">
        <v>30</v>
      </c>
      <c r="AD155" s="177">
        <v>9000</v>
      </c>
      <c r="AE155" s="177">
        <v>9000</v>
      </c>
      <c r="AF155" s="176">
        <v>44.13</v>
      </c>
      <c r="AG155" s="176">
        <v>41.95</v>
      </c>
      <c r="AH155" s="177">
        <v>397140000</v>
      </c>
      <c r="AI155" s="177">
        <v>377550000</v>
      </c>
      <c r="AJ155" s="178">
        <v>0.3</v>
      </c>
      <c r="AK155" s="176">
        <v>0</v>
      </c>
      <c r="AL155" s="176">
        <v>0</v>
      </c>
      <c r="AM155" s="176">
        <v>0</v>
      </c>
      <c r="AN155" s="179">
        <v>0.114</v>
      </c>
      <c r="AO155" s="180">
        <v>-19590000</v>
      </c>
      <c r="AP155" s="181">
        <v>-4.9000000000000002E-2</v>
      </c>
    </row>
    <row r="156" spans="26:45">
      <c r="Z156" s="157" t="s">
        <v>68</v>
      </c>
      <c r="AA156" s="176"/>
      <c r="AB156" s="176">
        <v>101070041</v>
      </c>
      <c r="AC156" s="176" t="s">
        <v>32</v>
      </c>
      <c r="AD156" s="177">
        <v>5060</v>
      </c>
      <c r="AE156" s="177">
        <v>5060</v>
      </c>
      <c r="AF156" s="176">
        <v>60.52</v>
      </c>
      <c r="AG156" s="176">
        <v>42.15</v>
      </c>
      <c r="AH156" s="177">
        <v>306210000</v>
      </c>
      <c r="AI156" s="177">
        <v>213279000</v>
      </c>
      <c r="AJ156" s="178">
        <v>0.5</v>
      </c>
      <c r="AK156" s="176">
        <v>0</v>
      </c>
      <c r="AL156" s="176">
        <v>0</v>
      </c>
      <c r="AM156" s="176">
        <v>0</v>
      </c>
      <c r="AN156" s="179">
        <v>6.5000000000000002E-2</v>
      </c>
      <c r="AO156" s="180">
        <v>-92931000</v>
      </c>
      <c r="AP156" s="181">
        <v>-0.30299999999999999</v>
      </c>
    </row>
    <row r="157" spans="26:45">
      <c r="Z157" s="157" t="s">
        <v>68</v>
      </c>
      <c r="AA157" s="176"/>
      <c r="AB157" s="176">
        <v>101070041</v>
      </c>
      <c r="AC157" s="176" t="s">
        <v>33</v>
      </c>
      <c r="AD157" s="177">
        <v>16240</v>
      </c>
      <c r="AE157" s="177">
        <v>16240</v>
      </c>
      <c r="AF157" s="176">
        <v>82.2</v>
      </c>
      <c r="AG157" s="176">
        <v>85</v>
      </c>
      <c r="AH157" s="177">
        <v>1334928000</v>
      </c>
      <c r="AI157" s="177">
        <v>1380400000</v>
      </c>
      <c r="AJ157" s="178">
        <v>0.5</v>
      </c>
      <c r="AK157" s="176">
        <v>0</v>
      </c>
      <c r="AL157" s="176">
        <v>0</v>
      </c>
      <c r="AM157" s="176">
        <v>0</v>
      </c>
      <c r="AN157" s="179">
        <v>0.41799999999999998</v>
      </c>
      <c r="AO157" s="182">
        <v>45472000</v>
      </c>
      <c r="AP157" s="183">
        <v>3.4000000000000002E-2</v>
      </c>
    </row>
    <row r="158" spans="26:45">
      <c r="Z158" s="157" t="s">
        <v>68</v>
      </c>
      <c r="AA158" s="176"/>
      <c r="AB158" s="176">
        <v>101070041</v>
      </c>
      <c r="AC158" s="176" t="s">
        <v>29</v>
      </c>
      <c r="AD158" s="177">
        <v>8780</v>
      </c>
      <c r="AE158" s="177">
        <v>8780</v>
      </c>
      <c r="AF158" s="176">
        <v>24.26</v>
      </c>
      <c r="AG158" s="176">
        <v>25.15</v>
      </c>
      <c r="AH158" s="177">
        <v>213030000</v>
      </c>
      <c r="AI158" s="177">
        <v>220817000</v>
      </c>
      <c r="AJ158" s="178">
        <v>0.5</v>
      </c>
      <c r="AK158" s="176">
        <v>0</v>
      </c>
      <c r="AL158" s="176">
        <v>0</v>
      </c>
      <c r="AM158" s="176">
        <v>0</v>
      </c>
      <c r="AN158" s="179">
        <v>6.7000000000000004E-2</v>
      </c>
      <c r="AO158" s="182">
        <v>7787000</v>
      </c>
      <c r="AP158" s="183">
        <v>3.5999999999999997E-2</v>
      </c>
    </row>
    <row r="159" spans="26:45">
      <c r="Z159" s="157" t="s">
        <v>68</v>
      </c>
      <c r="AA159" s="176"/>
      <c r="AB159" s="176">
        <v>101070041</v>
      </c>
      <c r="AC159" s="176" t="s">
        <v>36</v>
      </c>
      <c r="AD159" s="176">
        <v>300</v>
      </c>
      <c r="AE159" s="176">
        <v>300</v>
      </c>
      <c r="AF159" s="176">
        <v>93.5</v>
      </c>
      <c r="AG159" s="176">
        <v>109.2</v>
      </c>
      <c r="AH159" s="177">
        <v>28050000</v>
      </c>
      <c r="AI159" s="177">
        <v>32760000</v>
      </c>
      <c r="AJ159" s="178">
        <v>0.5</v>
      </c>
      <c r="AK159" s="176">
        <v>0</v>
      </c>
      <c r="AL159" s="176">
        <v>0</v>
      </c>
      <c r="AM159" s="176">
        <v>0</v>
      </c>
      <c r="AN159" s="179">
        <v>0.01</v>
      </c>
      <c r="AO159" s="182">
        <v>4710000</v>
      </c>
      <c r="AP159" s="183">
        <v>0.16700000000000001</v>
      </c>
    </row>
    <row r="160" spans="26:45">
      <c r="Z160" s="157" t="s">
        <v>68</v>
      </c>
      <c r="AA160" s="176"/>
      <c r="AB160" s="176">
        <v>101070041</v>
      </c>
      <c r="AC160" s="176" t="s">
        <v>31</v>
      </c>
      <c r="AD160" s="177">
        <v>2880</v>
      </c>
      <c r="AE160" s="177">
        <v>2880</v>
      </c>
      <c r="AF160" s="176">
        <v>87.06</v>
      </c>
      <c r="AG160" s="176">
        <v>68.400000000000006</v>
      </c>
      <c r="AH160" s="177">
        <v>250720000</v>
      </c>
      <c r="AI160" s="177">
        <v>196992000</v>
      </c>
      <c r="AJ160" s="184" t="s">
        <v>38</v>
      </c>
      <c r="AK160" s="176">
        <v>0</v>
      </c>
      <c r="AL160" s="176">
        <v>0</v>
      </c>
      <c r="AM160" s="176">
        <v>0</v>
      </c>
      <c r="AN160" s="179">
        <v>0.06</v>
      </c>
      <c r="AO160" s="180">
        <v>-53728000</v>
      </c>
      <c r="AP160" s="181">
        <v>-0.214</v>
      </c>
    </row>
    <row r="161" spans="26:42">
      <c r="Z161" s="157" t="s">
        <v>68</v>
      </c>
      <c r="AA161" s="176"/>
      <c r="AB161" s="176">
        <v>101070041</v>
      </c>
      <c r="AC161" s="176" t="s">
        <v>35</v>
      </c>
      <c r="AD161" s="177">
        <v>8400</v>
      </c>
      <c r="AE161" s="177">
        <v>8400</v>
      </c>
      <c r="AF161" s="176">
        <v>75.510000000000005</v>
      </c>
      <c r="AG161" s="176">
        <v>59.5</v>
      </c>
      <c r="AH161" s="177">
        <v>634260000</v>
      </c>
      <c r="AI161" s="177">
        <v>499800000</v>
      </c>
      <c r="AJ161" s="178">
        <v>0.5</v>
      </c>
      <c r="AK161" s="176">
        <v>0</v>
      </c>
      <c r="AL161" s="176">
        <v>0</v>
      </c>
      <c r="AM161" s="176">
        <v>0</v>
      </c>
      <c r="AN161" s="179">
        <v>0.151</v>
      </c>
      <c r="AO161" s="180">
        <v>-134460000</v>
      </c>
      <c r="AP161" s="181">
        <v>-0.21199999999999999</v>
      </c>
    </row>
    <row r="162" spans="26:42">
      <c r="Z162" s="157" t="s">
        <v>68</v>
      </c>
      <c r="AA162" s="176"/>
      <c r="AB162" s="176">
        <v>101070041</v>
      </c>
      <c r="AC162" s="176" t="s">
        <v>23</v>
      </c>
      <c r="AD162" s="177">
        <v>3700</v>
      </c>
      <c r="AE162" s="177">
        <v>3700</v>
      </c>
      <c r="AF162" s="176">
        <v>27.91</v>
      </c>
      <c r="AG162" s="176">
        <v>19</v>
      </c>
      <c r="AH162" s="177">
        <v>103260000</v>
      </c>
      <c r="AI162" s="177">
        <v>70300000</v>
      </c>
      <c r="AJ162" s="184" t="s">
        <v>38</v>
      </c>
      <c r="AK162" s="176">
        <v>0</v>
      </c>
      <c r="AL162" s="176">
        <v>0</v>
      </c>
      <c r="AM162" s="176">
        <v>0</v>
      </c>
      <c r="AN162" s="176"/>
      <c r="AO162" s="156"/>
      <c r="AP162" s="156"/>
    </row>
    <row r="163" spans="26:42">
      <c r="AF163"/>
    </row>
  </sheetData>
  <sortState xmlns:xlrd2="http://schemas.microsoft.com/office/spreadsheetml/2017/richdata2" ref="D6:R27">
    <sortCondition descending="1" ref="N6:N27"/>
  </sortState>
  <dataConsolidate>
    <dataRefs count="1">
      <dataRef ref="AG5:AM38" sheet="Thi truong VN" r:id="rId1"/>
    </dataRefs>
  </dataConsolidate>
  <conditionalFormatting sqref="N6:N27 P6:P27 R6:R27">
    <cfRule type="cellIs" dxfId="306" priority="23" operator="greaterThanOrEqual">
      <formula>0.1</formula>
    </cfRule>
  </conditionalFormatting>
  <conditionalFormatting sqref="N6:N27 P6:P27 R6:R27">
    <cfRule type="cellIs" dxfId="305" priority="22" operator="lessThanOrEqual">
      <formula>0.05</formula>
    </cfRule>
  </conditionalFormatting>
  <conditionalFormatting sqref="L6:M24 L25:L27">
    <cfRule type="cellIs" dxfId="304" priority="19" operator="greaterThan">
      <formula>0.25</formula>
    </cfRule>
  </conditionalFormatting>
  <conditionalFormatting sqref="J6:K24 J25:J27">
    <cfRule type="cellIs" dxfId="303" priority="18" operator="greaterThan">
      <formula>0.15</formula>
    </cfRule>
  </conditionalFormatting>
  <conditionalFormatting sqref="J6:J27">
    <cfRule type="cellIs" dxfId="302" priority="11" operator="greaterThan">
      <formula>0.2</formula>
    </cfRule>
  </conditionalFormatting>
  <conditionalFormatting sqref="H6:H27">
    <cfRule type="cellIs" dxfId="301" priority="9" stopIfTrue="1" operator="between">
      <formula>0</formula>
      <formula>10</formula>
    </cfRule>
    <cfRule type="cellIs" dxfId="300" priority="10" operator="between">
      <formula>0</formula>
      <formula>15</formula>
    </cfRule>
  </conditionalFormatting>
  <conditionalFormatting sqref="C40:C77 C26:C36 C6:C24">
    <cfRule type="cellIs" dxfId="299" priority="7" operator="greaterThanOrEqual">
      <formula>0.02</formula>
    </cfRule>
  </conditionalFormatting>
  <conditionalFormatting sqref="F40:F77 F28:F36 F6:F25">
    <cfRule type="dataBar" priority="6">
      <dataBar>
        <cfvo type="formula" val="0"/>
        <cfvo type="formula" val="1"/>
        <color rgb="FF008AEF"/>
      </dataBar>
      <extLst>
        <ext xmlns:x14="http://schemas.microsoft.com/office/spreadsheetml/2009/9/main" uri="{B025F937-C7B1-47D3-B67F-A62EFF666E3E}">
          <x14:id>{37717F34-CA1E-4992-B320-84D6A9C5B9BB}</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x14:cfRule type="dataBar" id="{37717F34-CA1E-4992-B320-84D6A9C5B9BB}">
            <x14:dataBar minLength="0" maxLength="100" gradient="0">
              <x14:cfvo type="formula">
                <xm:f>0</xm:f>
              </x14:cfvo>
              <x14:cfvo type="formula">
                <xm:f>1</xm:f>
              </x14:cfvo>
              <x14:negativeFillColor rgb="FFFF0000"/>
              <x14:axisColor rgb="FF000000"/>
            </x14:dataBar>
          </x14:cfRule>
          <xm:sqref>F40:F77 F28:F36 F6:F25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3A03D-C4FB-4078-8661-C1086E12174B}">
  <dimension ref="A1:AK153"/>
  <sheetViews>
    <sheetView topLeftCell="H1" workbookViewId="0">
      <selection activeCell="D1" sqref="A1:D1"/>
    </sheetView>
  </sheetViews>
  <sheetFormatPr baseColWidth="10" defaultColWidth="8.83203125" defaultRowHeight="15"/>
  <cols>
    <col min="1" max="1" width="22.6640625" customWidth="1"/>
    <col min="3" max="3" width="22.5" customWidth="1"/>
    <col min="4" max="4" width="70.5" customWidth="1"/>
    <col min="5" max="6" width="10.33203125" customWidth="1"/>
    <col min="7" max="8" width="9.6640625" bestFit="1" customWidth="1"/>
    <col min="9" max="9" width="11.5" bestFit="1" customWidth="1"/>
    <col min="10" max="11" width="12.1640625" bestFit="1" customWidth="1"/>
    <col min="12" max="13" width="12.5" bestFit="1" customWidth="1"/>
    <col min="14" max="21" width="13.5" bestFit="1" customWidth="1"/>
    <col min="22" max="23" width="13.83203125" bestFit="1" customWidth="1"/>
    <col min="24" max="25" width="14.5" bestFit="1" customWidth="1"/>
    <col min="26" max="26" width="11.1640625" customWidth="1"/>
    <col min="27" max="27" width="11" customWidth="1"/>
    <col min="28" max="28" width="26.6640625" bestFit="1" customWidth="1"/>
    <col min="29" max="30" width="8.83203125" customWidth="1"/>
    <col min="31" max="31" width="53.33203125" customWidth="1"/>
    <col min="33" max="33" width="13.5" bestFit="1" customWidth="1"/>
    <col min="34" max="35" width="13.83203125" bestFit="1" customWidth="1"/>
    <col min="36" max="37" width="14.5" bestFit="1" customWidth="1"/>
  </cols>
  <sheetData>
    <row r="1" spans="1:30" ht="86.25" customHeight="1">
      <c r="A1" s="36" t="e" vm="1">
        <v>#VALUE!</v>
      </c>
      <c r="AB1" s="36" t="e" vm="1">
        <f>A1</f>
        <v>#VALUE!</v>
      </c>
      <c r="AC1" t="str" cm="1">
        <f t="array" ref="AC1">_FV(AB1,"Ticker symbol",TRUE)</f>
        <v>FPT</v>
      </c>
      <c r="AD1" t="str">
        <f>CONCATENATE("https://finance.vietstock.vn/", AC1, "-ctcp-fpt.htm?languageid=1")</f>
        <v>https://finance.vietstock.vn/FPT-ctcp-fpt.htm?languageid=1</v>
      </c>
    </row>
    <row r="3" spans="1:30">
      <c r="AA3" s="37" cm="1">
        <f t="array" ref="AA3">_FV(AB1,"P/E",TRUE)</f>
        <v>18.29</v>
      </c>
      <c r="AB3" t="s">
        <v>70</v>
      </c>
    </row>
    <row r="10" spans="1:30" ht="18">
      <c r="D10" s="34" t="s">
        <v>71</v>
      </c>
      <c r="E10" s="33" t="str">
        <f>IF(COUNT(#REF!)=6,(E16-#REF!)/(SUM(#REF!)),"")</f>
        <v/>
      </c>
      <c r="F10" s="33" t="str">
        <f t="shared" ref="F10:Y10" si="0">IF(COUNT(A16:F16)=6,(F16-A16)/(SUM(A16:E16)),"")</f>
        <v/>
      </c>
      <c r="G10" s="33" t="str">
        <f t="shared" si="0"/>
        <v/>
      </c>
      <c r="H10" s="33" t="str">
        <f t="shared" si="0"/>
        <v/>
      </c>
      <c r="I10" s="33" t="str">
        <f t="shared" si="0"/>
        <v/>
      </c>
      <c r="J10" s="33">
        <f t="shared" si="0"/>
        <v>0.74357437397298498</v>
      </c>
      <c r="K10" s="33">
        <f t="shared" si="0"/>
        <v>0.46966806946831841</v>
      </c>
      <c r="L10" s="33">
        <f t="shared" si="0"/>
        <v>0.35835420130938905</v>
      </c>
      <c r="M10" s="33">
        <f t="shared" si="0"/>
        <v>0.2921676551837169</v>
      </c>
      <c r="N10" s="33">
        <f t="shared" si="0"/>
        <v>0.28294421616022497</v>
      </c>
      <c r="O10" s="33">
        <f t="shared" si="0"/>
        <v>0.14379341094774828</v>
      </c>
      <c r="P10" s="33">
        <f t="shared" si="0"/>
        <v>0.12744275963234256</v>
      </c>
      <c r="Q10" s="33">
        <f t="shared" si="0"/>
        <v>7.8989410644631955E-2</v>
      </c>
      <c r="R10" s="33">
        <f t="shared" si="0"/>
        <v>8.577672154236686E-2</v>
      </c>
      <c r="S10" s="33">
        <f t="shared" si="0"/>
        <v>3.6611109932200243E-2</v>
      </c>
      <c r="T10" s="33">
        <f t="shared" si="0"/>
        <v>0.15910191390635017</v>
      </c>
      <c r="U10" s="33">
        <f t="shared" si="0"/>
        <v>9.5707383395278484E-2</v>
      </c>
      <c r="V10" s="33">
        <f t="shared" si="0"/>
        <v>0.13536423127841091</v>
      </c>
      <c r="W10" s="33">
        <f t="shared" si="0"/>
        <v>0.12746158395552115</v>
      </c>
      <c r="X10" s="33">
        <f t="shared" si="0"/>
        <v>0.16473970243204861</v>
      </c>
      <c r="Y10" s="33">
        <f t="shared" si="0"/>
        <v>0.14365473069984827</v>
      </c>
      <c r="AA10" s="35">
        <f>AVERAGE(U10:Y10)</f>
        <v>0.13338552635222148</v>
      </c>
      <c r="AB10" s="34" t="s">
        <v>71</v>
      </c>
    </row>
    <row r="11" spans="1:30" ht="18">
      <c r="D11" s="34" t="s">
        <v>72</v>
      </c>
      <c r="E11" s="33" t="str">
        <f>IF(COUNT(#REF!)=11,(E16-#REF!)/(SUM(#REF!)),"")</f>
        <v/>
      </c>
      <c r="F11" s="33" t="str">
        <f>IF(COUNT(#REF!)=11,(F16-#REF!)/(SUM(#REF!)),"")</f>
        <v/>
      </c>
      <c r="G11" s="33" t="str">
        <f>IF(COUNT(#REF!)=11,(G16-#REF!)/(SUM(#REF!)),"")</f>
        <v/>
      </c>
      <c r="H11" s="33" t="str">
        <f>IF(COUNT(#REF!)=11,(H16-#REF!)/(SUM(#REF!)),"")</f>
        <v/>
      </c>
      <c r="I11" s="33" t="str">
        <f>IF(COUNT(#REF!)=11,(I16-#REF!)/(SUM(#REF!)),"")</f>
        <v/>
      </c>
      <c r="J11" s="33" t="str">
        <f>IF(COUNT(#REF!)=11,(J16-#REF!)/(SUM(#REF!)),"")</f>
        <v/>
      </c>
      <c r="K11" s="33" t="str">
        <f t="shared" ref="K11:Y11" si="1">IF(COUNT(A16:K16)=11,(K16-A16)/(SUM(A16:J16)),"")</f>
        <v/>
      </c>
      <c r="L11" s="33" t="str">
        <f t="shared" si="1"/>
        <v/>
      </c>
      <c r="M11" s="33" t="str">
        <f t="shared" si="1"/>
        <v/>
      </c>
      <c r="N11" s="33" t="str">
        <f t="shared" si="1"/>
        <v/>
      </c>
      <c r="O11" s="33">
        <f t="shared" si="1"/>
        <v>0.23238324762407336</v>
      </c>
      <c r="P11" s="33">
        <f t="shared" si="1"/>
        <v>0.19895790742181921</v>
      </c>
      <c r="Q11" s="33">
        <f t="shared" si="1"/>
        <v>0.15054983495240315</v>
      </c>
      <c r="R11" s="33">
        <f t="shared" si="1"/>
        <v>0.14819322685785333</v>
      </c>
      <c r="S11" s="33">
        <f t="shared" si="1"/>
        <v>0.12044806602044277</v>
      </c>
      <c r="T11" s="33">
        <f t="shared" si="1"/>
        <v>0.15313621290608653</v>
      </c>
      <c r="U11" s="33">
        <f t="shared" si="1"/>
        <v>0.10797441237615214</v>
      </c>
      <c r="V11" s="33">
        <f t="shared" si="1"/>
        <v>0.11319014750165921</v>
      </c>
      <c r="W11" s="33">
        <f t="shared" si="1"/>
        <v>0.11156928552044437</v>
      </c>
      <c r="X11" s="33">
        <f t="shared" si="1"/>
        <v>0.11702432281994538</v>
      </c>
      <c r="Y11" s="33">
        <f t="shared" si="1"/>
        <v>0.14899317670596876</v>
      </c>
      <c r="AA11" s="35">
        <f>AVERAGE(U11:Y11)</f>
        <v>0.11975026898483399</v>
      </c>
      <c r="AB11" s="34" t="s">
        <v>72</v>
      </c>
    </row>
    <row r="12" spans="1:30" ht="18">
      <c r="D12" s="34" t="s">
        <v>73</v>
      </c>
      <c r="E12" s="33" t="str">
        <f>IF(COUNT(#REF!)=16,(E16-#REF!)/(SUM(#REF!)),"")</f>
        <v/>
      </c>
      <c r="F12" s="33" t="str">
        <f>IF(COUNT(#REF!)=16,(F16-#REF!)/(SUM(#REF!)),"")</f>
        <v/>
      </c>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 t="shared" ref="P12:Y12" si="2">IF(COUNT(A16:P16)=16,(P16-A16)/(SUM(A16:O16)),"")</f>
        <v/>
      </c>
      <c r="Q12" s="33" t="str">
        <f t="shared" si="2"/>
        <v/>
      </c>
      <c r="R12" s="33" t="str">
        <f t="shared" si="2"/>
        <v/>
      </c>
      <c r="S12" s="33" t="str">
        <f t="shared" si="2"/>
        <v/>
      </c>
      <c r="T12" s="33">
        <f t="shared" si="2"/>
        <v>0.19048888047953044</v>
      </c>
      <c r="U12" s="33">
        <f t="shared" si="2"/>
        <v>0.14148663486388718</v>
      </c>
      <c r="V12" s="33">
        <f t="shared" si="2"/>
        <v>0.1424362204874427</v>
      </c>
      <c r="W12" s="33">
        <f t="shared" si="2"/>
        <v>0.13718495185908502</v>
      </c>
      <c r="X12" s="33">
        <f t="shared" si="2"/>
        <v>0.14376534805010535</v>
      </c>
      <c r="Y12" s="33">
        <f t="shared" si="2"/>
        <v>0.14805316294363352</v>
      </c>
      <c r="AA12" s="35">
        <f>AVERAGE(U12:Y12)</f>
        <v>0.14258526364083077</v>
      </c>
      <c r="AB12" s="34" t="s">
        <v>73</v>
      </c>
    </row>
    <row r="14" spans="1:30" ht="18">
      <c r="D14" s="32" t="s">
        <v>74</v>
      </c>
      <c r="E14" s="31">
        <f t="shared" ref="E14" si="3">E16/AVERAGE(D17:E17)</f>
        <v>9.4015216879755281E-2</v>
      </c>
      <c r="F14" s="31">
        <f t="shared" ref="F14" si="4">F16/AVERAGE(E17:F17)</f>
        <v>0.12254971759457021</v>
      </c>
      <c r="G14" s="31">
        <f t="shared" ref="G14" si="5">G16/AVERAGE(F17:G17)</f>
        <v>0.22704874811353346</v>
      </c>
      <c r="H14" s="31">
        <f t="shared" ref="H14" si="6">H16/AVERAGE(G17:H17)</f>
        <v>0.22781057519362027</v>
      </c>
      <c r="I14" s="31">
        <f t="shared" ref="I14" si="7">I16/AVERAGE(H17:I17)</f>
        <v>0.23150141130565818</v>
      </c>
      <c r="J14" s="31">
        <f t="shared" ref="J14" si="8">J16/AVERAGE(I17:J17)</f>
        <v>0.24695491786603899</v>
      </c>
      <c r="K14" s="31">
        <f t="shared" ref="K14" si="9">K16/AVERAGE(J17:K17)</f>
        <v>0.21811653246587948</v>
      </c>
      <c r="L14" s="31">
        <f t="shared" ref="L14" si="10">L16/AVERAGE(K17:L17)</f>
        <v>0.17746787558895241</v>
      </c>
      <c r="M14" s="31">
        <f t="shared" ref="M14:W14" si="11">M16/AVERAGE(L17:M17)</f>
        <v>0.14560110575714058</v>
      </c>
      <c r="N14" s="31">
        <f t="shared" si="11"/>
        <v>0.16223592630701475</v>
      </c>
      <c r="O14" s="31">
        <f t="shared" si="11"/>
        <v>0.14542756896016579</v>
      </c>
      <c r="P14" s="31">
        <f t="shared" si="11"/>
        <v>0.14699632975733765</v>
      </c>
      <c r="Q14" s="31">
        <f t="shared" si="11"/>
        <v>0.11413761685165334</v>
      </c>
      <c r="R14" s="31">
        <f t="shared" si="11"/>
        <v>0.10998930095642016</v>
      </c>
      <c r="S14" s="31">
        <f t="shared" si="11"/>
        <v>9.8606713666401613E-2</v>
      </c>
      <c r="T14" s="31">
        <f t="shared" si="11"/>
        <v>0.14915691237924156</v>
      </c>
      <c r="U14" s="31">
        <f t="shared" si="11"/>
        <v>0.13212804814215443</v>
      </c>
      <c r="V14" s="31">
        <f t="shared" si="11"/>
        <v>0.13513470704374278</v>
      </c>
      <c r="W14" s="31">
        <f t="shared" si="11"/>
        <v>0.12633809884230571</v>
      </c>
      <c r="X14" s="31">
        <f>X16/AVERAGE(W17:X17)</f>
        <v>0.11892473147794866</v>
      </c>
      <c r="Y14" s="31">
        <f>Y16/AVERAGE(X17:Y17)</f>
        <v>0.13400191429539668</v>
      </c>
      <c r="AA14" s="39">
        <f>AVERAGE(U14:Y14)</f>
        <v>0.12930549996030966</v>
      </c>
      <c r="AB14" s="32" t="s">
        <v>74</v>
      </c>
    </row>
    <row r="16" spans="1:30">
      <c r="D16" t="s">
        <v>75</v>
      </c>
      <c r="E16" s="21">
        <f t="shared" ref="E16:L16" si="12">E98</f>
        <v>17979</v>
      </c>
      <c r="F16" s="21">
        <f t="shared" si="12"/>
        <v>43894</v>
      </c>
      <c r="G16" s="21">
        <f t="shared" si="12"/>
        <v>174818</v>
      </c>
      <c r="H16" s="21">
        <f t="shared" si="12"/>
        <v>280483</v>
      </c>
      <c r="I16" s="21">
        <f t="shared" si="12"/>
        <v>450436</v>
      </c>
      <c r="J16" s="21">
        <f t="shared" si="12"/>
        <v>737469</v>
      </c>
      <c r="K16" s="21">
        <f t="shared" si="12"/>
        <v>836271</v>
      </c>
      <c r="L16" s="21">
        <f t="shared" si="12"/>
        <v>1063349</v>
      </c>
      <c r="M16" s="21">
        <f t="shared" ref="M16:Y16" si="13">M98</f>
        <v>1264506</v>
      </c>
      <c r="N16" s="21">
        <f t="shared" si="13"/>
        <v>1681818</v>
      </c>
      <c r="O16" s="21">
        <f t="shared" si="13"/>
        <v>1540327</v>
      </c>
      <c r="P16" s="21">
        <f t="shared" si="13"/>
        <v>1650155</v>
      </c>
      <c r="Q16" s="21">
        <f t="shared" si="13"/>
        <v>1632085</v>
      </c>
      <c r="R16" s="21">
        <f t="shared" si="13"/>
        <v>1930896</v>
      </c>
      <c r="S16" s="21">
        <f t="shared" si="13"/>
        <v>1990643</v>
      </c>
      <c r="T16" s="21">
        <f t="shared" si="13"/>
        <v>2931531</v>
      </c>
      <c r="U16" s="21">
        <f t="shared" si="13"/>
        <v>2620179</v>
      </c>
      <c r="V16" s="21">
        <f t="shared" si="13"/>
        <v>3135350</v>
      </c>
      <c r="W16" s="21">
        <f t="shared" si="13"/>
        <v>3538008</v>
      </c>
      <c r="X16" s="21">
        <f t="shared" si="13"/>
        <v>4332535</v>
      </c>
      <c r="Y16" s="21">
        <f t="shared" si="13"/>
        <v>5310109</v>
      </c>
      <c r="AB16" t="s">
        <v>75</v>
      </c>
    </row>
    <row r="17" spans="4:37">
      <c r="D17" t="s">
        <v>76</v>
      </c>
      <c r="E17" s="20">
        <f t="shared" ref="E17:L17" si="14">SUM(E19:E20)</f>
        <v>191235</v>
      </c>
      <c r="F17" s="20">
        <f t="shared" si="14"/>
        <v>525111</v>
      </c>
      <c r="G17" s="20">
        <f t="shared" si="14"/>
        <v>1014805</v>
      </c>
      <c r="H17" s="20">
        <f t="shared" si="14"/>
        <v>1447618</v>
      </c>
      <c r="I17" s="20">
        <f t="shared" si="14"/>
        <v>2443814</v>
      </c>
      <c r="J17" s="20">
        <f t="shared" si="14"/>
        <v>3528685</v>
      </c>
      <c r="K17" s="20">
        <f t="shared" si="14"/>
        <v>4139427</v>
      </c>
      <c r="L17" s="20">
        <f t="shared" si="14"/>
        <v>7844139</v>
      </c>
      <c r="M17" s="20">
        <f t="shared" ref="M17:Y17" si="15">SUM(M19:M20)</f>
        <v>9525317</v>
      </c>
      <c r="N17" s="20">
        <f t="shared" si="15"/>
        <v>11207674</v>
      </c>
      <c r="O17" s="20">
        <f t="shared" si="15"/>
        <v>9975751</v>
      </c>
      <c r="P17" s="20">
        <f t="shared" si="15"/>
        <v>12475898</v>
      </c>
      <c r="Q17" s="20">
        <f t="shared" si="15"/>
        <v>16122649</v>
      </c>
      <c r="R17" s="20">
        <f t="shared" si="15"/>
        <v>18987966</v>
      </c>
      <c r="S17" s="20">
        <f t="shared" si="15"/>
        <v>21387439</v>
      </c>
      <c r="T17" s="20">
        <f t="shared" si="15"/>
        <v>17920575</v>
      </c>
      <c r="U17" s="20">
        <f t="shared" si="15"/>
        <v>21740633</v>
      </c>
      <c r="V17" s="20">
        <f t="shared" si="15"/>
        <v>24662694</v>
      </c>
      <c r="W17" s="20">
        <f t="shared" si="15"/>
        <v>31345874</v>
      </c>
      <c r="X17" s="20">
        <f t="shared" si="15"/>
        <v>41515926</v>
      </c>
      <c r="Y17" s="20">
        <f t="shared" si="15"/>
        <v>37738300</v>
      </c>
      <c r="AB17" t="s">
        <v>76</v>
      </c>
    </row>
    <row r="19" spans="4:37" ht="16">
      <c r="D19" s="1" t="s">
        <v>77</v>
      </c>
      <c r="E19" s="19">
        <f t="shared" ref="E19:L19" si="16">SUM(E44:E45,E65)</f>
        <v>159981</v>
      </c>
      <c r="F19" s="19">
        <f t="shared" si="16"/>
        <v>355411</v>
      </c>
      <c r="G19" s="19">
        <f t="shared" si="16"/>
        <v>715565</v>
      </c>
      <c r="H19" s="19">
        <f t="shared" si="16"/>
        <v>836088</v>
      </c>
      <c r="I19" s="19">
        <f t="shared" si="16"/>
        <v>781128</v>
      </c>
      <c r="J19" s="19">
        <f t="shared" si="16"/>
        <v>1303847</v>
      </c>
      <c r="K19" s="19">
        <f t="shared" si="16"/>
        <v>1236959</v>
      </c>
      <c r="L19" s="19">
        <f t="shared" si="16"/>
        <v>4126216</v>
      </c>
      <c r="M19" s="19">
        <f t="shared" ref="M19:Y19" si="17">SUM(M44:M45,M65)</f>
        <v>4476285</v>
      </c>
      <c r="N19" s="19">
        <f t="shared" si="17"/>
        <v>4981862</v>
      </c>
      <c r="O19" s="19">
        <f t="shared" si="17"/>
        <v>2881489</v>
      </c>
      <c r="P19" s="19">
        <f t="shared" si="17"/>
        <v>4222041</v>
      </c>
      <c r="Q19" s="19">
        <f t="shared" si="17"/>
        <v>6864830</v>
      </c>
      <c r="R19" s="19">
        <f t="shared" si="17"/>
        <v>8805680</v>
      </c>
      <c r="S19" s="19">
        <f t="shared" si="17"/>
        <v>9939364</v>
      </c>
      <c r="T19" s="19">
        <f t="shared" si="17"/>
        <v>4682199</v>
      </c>
      <c r="U19" s="19">
        <f t="shared" si="17"/>
        <v>6965662</v>
      </c>
      <c r="V19" s="19">
        <f t="shared" si="17"/>
        <v>7863405</v>
      </c>
      <c r="W19" s="19">
        <f t="shared" si="17"/>
        <v>12740207</v>
      </c>
      <c r="X19" s="19">
        <f t="shared" si="17"/>
        <v>20095749</v>
      </c>
      <c r="Y19" s="19">
        <f t="shared" si="17"/>
        <v>12382175</v>
      </c>
      <c r="AA19" s="38">
        <f>Y19/SUM(Y19:Y20)</f>
        <v>0.32810632699406173</v>
      </c>
      <c r="AB19" s="1" t="s">
        <v>77</v>
      </c>
    </row>
    <row r="20" spans="4:37">
      <c r="D20" s="1" t="s">
        <v>78</v>
      </c>
      <c r="E20" s="19">
        <f t="shared" ref="E20:L20" si="18">E72</f>
        <v>31254</v>
      </c>
      <c r="F20" s="19">
        <f t="shared" si="18"/>
        <v>169700</v>
      </c>
      <c r="G20" s="19">
        <f t="shared" si="18"/>
        <v>299240</v>
      </c>
      <c r="H20" s="19">
        <f t="shared" si="18"/>
        <v>611530</v>
      </c>
      <c r="I20" s="19">
        <f t="shared" si="18"/>
        <v>1662686</v>
      </c>
      <c r="J20" s="19">
        <f t="shared" si="18"/>
        <v>2224838</v>
      </c>
      <c r="K20" s="19">
        <f t="shared" si="18"/>
        <v>2902468</v>
      </c>
      <c r="L20" s="19">
        <f t="shared" si="18"/>
        <v>3717923</v>
      </c>
      <c r="M20" s="19">
        <f t="shared" ref="M20:Y20" si="19">M72</f>
        <v>5049032</v>
      </c>
      <c r="N20" s="19">
        <f t="shared" si="19"/>
        <v>6225812</v>
      </c>
      <c r="O20" s="19">
        <f t="shared" si="19"/>
        <v>7094262</v>
      </c>
      <c r="P20" s="19">
        <f t="shared" si="19"/>
        <v>8253857</v>
      </c>
      <c r="Q20" s="19">
        <f t="shared" si="19"/>
        <v>9257819</v>
      </c>
      <c r="R20" s="19">
        <f t="shared" si="19"/>
        <v>10182286</v>
      </c>
      <c r="S20" s="19">
        <f t="shared" si="19"/>
        <v>11448075</v>
      </c>
      <c r="T20" s="19">
        <f t="shared" si="19"/>
        <v>13238376</v>
      </c>
      <c r="U20" s="19">
        <f t="shared" si="19"/>
        <v>14774971</v>
      </c>
      <c r="V20" s="19">
        <f t="shared" si="19"/>
        <v>16799289</v>
      </c>
      <c r="W20" s="19">
        <f t="shared" si="19"/>
        <v>18605667</v>
      </c>
      <c r="X20" s="19">
        <f t="shared" si="19"/>
        <v>21420177</v>
      </c>
      <c r="Y20" s="19">
        <f t="shared" si="19"/>
        <v>25356125</v>
      </c>
      <c r="AA20" s="29">
        <f>Y20/SUM(Y19:Y20)</f>
        <v>0.67189367300593827</v>
      </c>
      <c r="AB20" s="1" t="s">
        <v>78</v>
      </c>
    </row>
    <row r="24" spans="4:37">
      <c r="E24" s="1">
        <v>2002</v>
      </c>
      <c r="F24" s="1">
        <v>2003</v>
      </c>
      <c r="G24" s="1">
        <v>2004</v>
      </c>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79</v>
      </c>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80</v>
      </c>
      <c r="E26" s="3">
        <v>509891</v>
      </c>
      <c r="F26" s="3">
        <v>917139</v>
      </c>
      <c r="G26" s="3">
        <v>1495173</v>
      </c>
      <c r="H26" s="3">
        <v>2020706</v>
      </c>
      <c r="I26" s="3">
        <v>3074380</v>
      </c>
      <c r="J26" s="3">
        <v>4342622</v>
      </c>
      <c r="K26" s="3">
        <v>4658263</v>
      </c>
      <c r="L26" s="3">
        <v>7678505</v>
      </c>
      <c r="M26" s="3">
        <v>8839022</v>
      </c>
      <c r="N26" s="3">
        <v>11372728</v>
      </c>
      <c r="O26" s="3">
        <v>10229470</v>
      </c>
      <c r="P26" s="3">
        <v>12908243</v>
      </c>
      <c r="Q26" s="3">
        <v>16964333</v>
      </c>
      <c r="R26" s="3">
        <v>18959009</v>
      </c>
      <c r="S26" s="3">
        <v>21908663</v>
      </c>
      <c r="T26" s="3">
        <v>16059938</v>
      </c>
      <c r="U26" s="3">
        <v>18406087</v>
      </c>
      <c r="V26" s="3">
        <v>18979176</v>
      </c>
      <c r="W26" s="3">
        <v>25612490</v>
      </c>
      <c r="X26" s="3">
        <v>35116784</v>
      </c>
      <c r="Y26" s="3">
        <f>AK26</f>
        <v>30937711</v>
      </c>
      <c r="Z26" s="3"/>
      <c r="AA26" s="3"/>
      <c r="AB26" s="3"/>
      <c r="AC26" s="3"/>
      <c r="AD26" s="3"/>
      <c r="AE26" s="13" t="s">
        <v>80</v>
      </c>
      <c r="AF26" s="8"/>
      <c r="AG26" s="3">
        <v>18406087</v>
      </c>
      <c r="AH26" s="3">
        <v>18979176</v>
      </c>
      <c r="AI26" s="3">
        <v>25612490</v>
      </c>
      <c r="AJ26" s="3">
        <v>35118373</v>
      </c>
      <c r="AK26" s="3">
        <v>30937711</v>
      </c>
    </row>
    <row r="27" spans="4:37">
      <c r="D27" s="14" t="s">
        <v>81</v>
      </c>
      <c r="E27" s="4">
        <v>102747</v>
      </c>
      <c r="F27" s="4">
        <v>79956</v>
      </c>
      <c r="G27" s="4">
        <v>372681</v>
      </c>
      <c r="H27" s="4">
        <v>415058</v>
      </c>
      <c r="I27" s="4">
        <v>669452</v>
      </c>
      <c r="J27" s="4">
        <v>895515</v>
      </c>
      <c r="K27" s="4">
        <v>1242503</v>
      </c>
      <c r="L27" s="4">
        <v>2310510</v>
      </c>
      <c r="M27" s="4">
        <v>1436128</v>
      </c>
      <c r="N27" s="4">
        <v>2902383</v>
      </c>
      <c r="O27" s="4">
        <v>2318915</v>
      </c>
      <c r="P27" s="4">
        <v>2750971</v>
      </c>
      <c r="Q27" s="4">
        <v>4336282</v>
      </c>
      <c r="R27" s="4">
        <v>3584709</v>
      </c>
      <c r="S27" s="4">
        <v>6013361</v>
      </c>
      <c r="T27" s="4">
        <v>3480660</v>
      </c>
      <c r="U27" s="4">
        <v>3925727</v>
      </c>
      <c r="V27" s="4">
        <v>3453389</v>
      </c>
      <c r="W27" s="4">
        <v>4686191</v>
      </c>
      <c r="X27" s="4">
        <v>5417845</v>
      </c>
      <c r="Y27" s="3">
        <f t="shared" ref="Y27:Y90" si="20">AK27</f>
        <v>6440177</v>
      </c>
      <c r="Z27" s="4"/>
      <c r="AA27" s="4"/>
      <c r="AB27" s="4"/>
      <c r="AC27" s="4"/>
      <c r="AD27" s="4"/>
      <c r="AE27" s="14" t="s">
        <v>81</v>
      </c>
      <c r="AF27" s="8"/>
      <c r="AG27" s="4">
        <v>3925727</v>
      </c>
      <c r="AH27" s="4">
        <v>3453389</v>
      </c>
      <c r="AI27" s="4">
        <v>4686191</v>
      </c>
      <c r="AJ27" s="4">
        <v>5417845</v>
      </c>
      <c r="AK27" s="4">
        <v>6440177</v>
      </c>
    </row>
    <row r="28" spans="4:37">
      <c r="D28" s="14" t="s">
        <v>82</v>
      </c>
      <c r="E28" s="5">
        <v>0</v>
      </c>
      <c r="F28" s="5">
        <v>0</v>
      </c>
      <c r="G28" s="5">
        <v>0</v>
      </c>
      <c r="H28" s="5">
        <v>0</v>
      </c>
      <c r="I28" s="5">
        <v>0</v>
      </c>
      <c r="J28" s="5">
        <v>0</v>
      </c>
      <c r="K28" s="5">
        <v>0</v>
      </c>
      <c r="L28" s="4">
        <v>619749</v>
      </c>
      <c r="M28" s="4">
        <v>563892</v>
      </c>
      <c r="N28" s="4">
        <v>861597</v>
      </c>
      <c r="O28" s="4">
        <v>662021</v>
      </c>
      <c r="P28" s="4">
        <v>1443449</v>
      </c>
      <c r="Q28" s="4">
        <v>1441487</v>
      </c>
      <c r="R28" s="4">
        <v>2617442</v>
      </c>
      <c r="S28" s="4">
        <v>3472087</v>
      </c>
      <c r="T28" s="4">
        <v>4379446</v>
      </c>
      <c r="U28" s="4">
        <v>5568624</v>
      </c>
      <c r="V28" s="4">
        <v>6708978</v>
      </c>
      <c r="W28" s="4">
        <v>12435918</v>
      </c>
      <c r="X28" s="4">
        <v>20730721</v>
      </c>
      <c r="Y28" s="3">
        <f t="shared" si="20"/>
        <v>13047234</v>
      </c>
      <c r="Z28" s="5"/>
      <c r="AA28" s="5"/>
      <c r="AB28" s="5"/>
      <c r="AC28" s="5"/>
      <c r="AD28" s="5"/>
      <c r="AE28" s="14" t="s">
        <v>82</v>
      </c>
      <c r="AF28" s="8"/>
      <c r="AG28" s="4">
        <v>5568624</v>
      </c>
      <c r="AH28" s="4">
        <v>6708978</v>
      </c>
      <c r="AI28" s="4">
        <v>12435918</v>
      </c>
      <c r="AJ28" s="4">
        <v>20730721</v>
      </c>
      <c r="AK28" s="4">
        <v>13047234</v>
      </c>
    </row>
    <row r="29" spans="4:37">
      <c r="D29" s="14" t="s">
        <v>83</v>
      </c>
      <c r="E29" s="4">
        <v>275855</v>
      </c>
      <c r="F29" s="4">
        <v>619656</v>
      </c>
      <c r="G29" s="4">
        <v>756305</v>
      </c>
      <c r="H29" s="4">
        <v>1197394</v>
      </c>
      <c r="I29" s="4">
        <v>1756845</v>
      </c>
      <c r="J29" s="4">
        <v>1849283</v>
      </c>
      <c r="K29" s="4">
        <v>1994170</v>
      </c>
      <c r="L29" s="4">
        <v>2545551</v>
      </c>
      <c r="M29" s="4">
        <v>3248876</v>
      </c>
      <c r="N29" s="4">
        <v>3781514</v>
      </c>
      <c r="O29" s="4">
        <v>3775642</v>
      </c>
      <c r="P29" s="4">
        <v>4411534</v>
      </c>
      <c r="Q29" s="4">
        <v>5034338</v>
      </c>
      <c r="R29" s="4">
        <v>5534209</v>
      </c>
      <c r="S29" s="4">
        <v>6640136</v>
      </c>
      <c r="T29" s="4">
        <v>6151782</v>
      </c>
      <c r="U29" s="4">
        <v>6426946</v>
      </c>
      <c r="V29" s="4">
        <v>6536251</v>
      </c>
      <c r="W29" s="4">
        <v>6265412</v>
      </c>
      <c r="X29" s="4">
        <v>6882320</v>
      </c>
      <c r="Y29" s="3">
        <f t="shared" si="20"/>
        <v>8502895</v>
      </c>
      <c r="Z29" s="4"/>
      <c r="AA29" s="4"/>
      <c r="AB29" s="4"/>
      <c r="AC29" s="4"/>
      <c r="AD29" s="4"/>
      <c r="AE29" s="14" t="s">
        <v>83</v>
      </c>
      <c r="AF29" s="8"/>
      <c r="AG29" s="4">
        <v>6426946</v>
      </c>
      <c r="AH29" s="4">
        <v>6536251</v>
      </c>
      <c r="AI29" s="4">
        <v>6265412</v>
      </c>
      <c r="AJ29" s="4">
        <v>6882183</v>
      </c>
      <c r="AK29" s="4">
        <v>8502895</v>
      </c>
    </row>
    <row r="30" spans="4:37">
      <c r="D30" s="14" t="s">
        <v>84</v>
      </c>
      <c r="E30" s="4">
        <v>124333</v>
      </c>
      <c r="F30" s="4">
        <v>206909</v>
      </c>
      <c r="G30" s="4">
        <v>355824</v>
      </c>
      <c r="H30" s="4">
        <v>384296</v>
      </c>
      <c r="I30" s="4">
        <v>584485</v>
      </c>
      <c r="J30" s="4">
        <v>1428218</v>
      </c>
      <c r="K30" s="4">
        <v>1223958</v>
      </c>
      <c r="L30" s="4">
        <v>1426043</v>
      </c>
      <c r="M30" s="4">
        <v>2448472</v>
      </c>
      <c r="N30" s="4">
        <v>3275850</v>
      </c>
      <c r="O30" s="4">
        <v>2699509</v>
      </c>
      <c r="P30" s="4">
        <v>3328881</v>
      </c>
      <c r="Q30" s="4">
        <v>4572636</v>
      </c>
      <c r="R30" s="4">
        <v>5268100</v>
      </c>
      <c r="S30" s="4">
        <v>4553808</v>
      </c>
      <c r="T30" s="4">
        <v>1020212</v>
      </c>
      <c r="U30" s="4">
        <v>1340687</v>
      </c>
      <c r="V30" s="4">
        <v>1284201</v>
      </c>
      <c r="W30" s="4">
        <v>1290092</v>
      </c>
      <c r="X30" s="4">
        <v>1507343</v>
      </c>
      <c r="Y30" s="3">
        <f t="shared" si="20"/>
        <v>1965788</v>
      </c>
      <c r="Z30" s="4"/>
      <c r="AA30" s="4"/>
      <c r="AB30" s="4"/>
      <c r="AC30" s="4"/>
      <c r="AD30" s="4"/>
      <c r="AE30" s="14" t="s">
        <v>84</v>
      </c>
      <c r="AF30" s="8"/>
      <c r="AG30" s="4">
        <v>1340687</v>
      </c>
      <c r="AH30" s="4">
        <v>1284201</v>
      </c>
      <c r="AI30" s="4">
        <v>1290092</v>
      </c>
      <c r="AJ30" s="4">
        <v>1507343</v>
      </c>
      <c r="AK30" s="4">
        <v>1965788</v>
      </c>
    </row>
    <row r="31" spans="4:37">
      <c r="D31" s="14" t="s">
        <v>85</v>
      </c>
      <c r="E31" s="4">
        <v>6956</v>
      </c>
      <c r="F31" s="4">
        <v>10618</v>
      </c>
      <c r="G31" s="4">
        <v>10363</v>
      </c>
      <c r="H31" s="4">
        <v>23958</v>
      </c>
      <c r="I31" s="4">
        <v>63598</v>
      </c>
      <c r="J31" s="4">
        <v>169606</v>
      </c>
      <c r="K31" s="4">
        <v>197633</v>
      </c>
      <c r="L31" s="4">
        <v>776651</v>
      </c>
      <c r="M31" s="4">
        <v>1141654</v>
      </c>
      <c r="N31" s="4">
        <v>551384</v>
      </c>
      <c r="O31" s="4">
        <v>773383</v>
      </c>
      <c r="P31" s="4">
        <v>973408</v>
      </c>
      <c r="Q31" s="4">
        <v>1579590</v>
      </c>
      <c r="R31" s="4">
        <v>1954549</v>
      </c>
      <c r="S31" s="4">
        <v>1229270</v>
      </c>
      <c r="T31" s="4">
        <v>1027837</v>
      </c>
      <c r="U31" s="4">
        <v>1144103</v>
      </c>
      <c r="V31" s="4">
        <v>996357</v>
      </c>
      <c r="W31" s="4">
        <v>934877</v>
      </c>
      <c r="X31" s="4">
        <v>578556</v>
      </c>
      <c r="Y31" s="3">
        <f t="shared" si="20"/>
        <v>981617</v>
      </c>
      <c r="Z31" s="4"/>
      <c r="AA31" s="4"/>
      <c r="AB31" s="4"/>
      <c r="AC31" s="4"/>
      <c r="AD31" s="4"/>
      <c r="AE31" s="14" t="s">
        <v>85</v>
      </c>
      <c r="AF31" s="8"/>
      <c r="AG31" s="4">
        <v>1144103</v>
      </c>
      <c r="AH31" s="4">
        <v>996357</v>
      </c>
      <c r="AI31" s="4">
        <v>934877</v>
      </c>
      <c r="AJ31" s="4">
        <v>580281</v>
      </c>
      <c r="AK31" s="4">
        <v>981617</v>
      </c>
    </row>
    <row r="32" spans="4:37">
      <c r="D32" s="13" t="s">
        <v>86</v>
      </c>
      <c r="E32" s="3">
        <v>40517</v>
      </c>
      <c r="F32" s="3">
        <v>62094</v>
      </c>
      <c r="G32" s="3">
        <v>88532</v>
      </c>
      <c r="H32" s="3">
        <v>198771</v>
      </c>
      <c r="I32" s="3">
        <v>334839</v>
      </c>
      <c r="J32" s="3">
        <v>1013430</v>
      </c>
      <c r="K32" s="3">
        <v>1466571</v>
      </c>
      <c r="L32" s="3">
        <v>2716910</v>
      </c>
      <c r="M32" s="3">
        <v>3465522</v>
      </c>
      <c r="N32" s="3">
        <v>3570358</v>
      </c>
      <c r="O32" s="3">
        <v>3979712</v>
      </c>
      <c r="P32" s="3">
        <v>4662314</v>
      </c>
      <c r="Q32" s="3">
        <v>5694011</v>
      </c>
      <c r="R32" s="3">
        <v>7086579</v>
      </c>
      <c r="S32" s="3">
        <v>7924599</v>
      </c>
      <c r="T32" s="3">
        <v>8939739</v>
      </c>
      <c r="U32" s="3">
        <v>11350980</v>
      </c>
      <c r="V32" s="3">
        <v>14414988</v>
      </c>
      <c r="W32" s="3">
        <v>16121834</v>
      </c>
      <c r="X32" s="3">
        <v>18579859</v>
      </c>
      <c r="Y32" s="3">
        <f t="shared" si="20"/>
        <v>20712693</v>
      </c>
      <c r="Z32" s="3"/>
      <c r="AA32" s="3"/>
      <c r="AB32" s="3"/>
      <c r="AC32" s="3"/>
      <c r="AD32" s="3"/>
      <c r="AE32" s="13" t="s">
        <v>86</v>
      </c>
      <c r="AF32" s="8"/>
      <c r="AG32" s="3">
        <v>11350980</v>
      </c>
      <c r="AH32" s="3">
        <v>14414988</v>
      </c>
      <c r="AI32" s="3">
        <v>16121834</v>
      </c>
      <c r="AJ32" s="3">
        <v>18579568</v>
      </c>
      <c r="AK32" s="3">
        <v>20712693</v>
      </c>
    </row>
    <row r="33" spans="4:37">
      <c r="D33" s="14" t="s">
        <v>87</v>
      </c>
      <c r="E33" s="5"/>
      <c r="F33" s="5"/>
      <c r="G33" s="5">
        <v>0</v>
      </c>
      <c r="H33" s="5">
        <v>194</v>
      </c>
      <c r="I33" s="5">
        <v>315</v>
      </c>
      <c r="J33" s="5">
        <v>0</v>
      </c>
      <c r="K33" s="5">
        <v>0</v>
      </c>
      <c r="L33" s="5">
        <v>109</v>
      </c>
      <c r="M33" s="5">
        <v>376</v>
      </c>
      <c r="N33" s="4">
        <v>1029</v>
      </c>
      <c r="O33" s="4">
        <v>1434</v>
      </c>
      <c r="P33" s="4">
        <v>1213</v>
      </c>
      <c r="Q33" s="5">
        <v>0</v>
      </c>
      <c r="R33" s="4">
        <v>348639</v>
      </c>
      <c r="S33" s="4">
        <v>380966</v>
      </c>
      <c r="T33" s="4">
        <v>231657</v>
      </c>
      <c r="U33" s="4">
        <v>109788</v>
      </c>
      <c r="V33" s="4">
        <v>262485</v>
      </c>
      <c r="W33" s="4">
        <v>242873</v>
      </c>
      <c r="X33" s="4">
        <v>167244</v>
      </c>
      <c r="Y33" s="3">
        <f t="shared" si="20"/>
        <v>225091</v>
      </c>
      <c r="Z33" s="4"/>
      <c r="AA33" s="4"/>
      <c r="AB33" s="4"/>
      <c r="AC33" s="4"/>
      <c r="AD33" s="4"/>
      <c r="AE33" s="14" t="s">
        <v>87</v>
      </c>
      <c r="AF33" s="8"/>
      <c r="AG33" s="4">
        <v>109788</v>
      </c>
      <c r="AH33" s="4">
        <v>262485</v>
      </c>
      <c r="AI33" s="4">
        <v>242873</v>
      </c>
      <c r="AJ33" s="4">
        <v>167244</v>
      </c>
      <c r="AK33" s="4">
        <v>225091</v>
      </c>
    </row>
    <row r="34" spans="4:37">
      <c r="D34" s="14" t="s">
        <v>88</v>
      </c>
      <c r="E34" s="5"/>
      <c r="F34" s="5"/>
      <c r="G34" s="4">
        <v>74636</v>
      </c>
      <c r="H34" s="4">
        <v>157575</v>
      </c>
      <c r="I34" s="4">
        <v>262959</v>
      </c>
      <c r="J34" s="4">
        <v>632798</v>
      </c>
      <c r="K34" s="4">
        <v>738970</v>
      </c>
      <c r="L34" s="4">
        <v>1255566</v>
      </c>
      <c r="M34" s="4">
        <v>1677843</v>
      </c>
      <c r="N34" s="4">
        <v>1727805</v>
      </c>
      <c r="O34" s="4">
        <v>2076666</v>
      </c>
      <c r="P34" s="4">
        <v>2536761</v>
      </c>
      <c r="Q34" s="4">
        <v>3300547</v>
      </c>
      <c r="R34" s="4">
        <v>4292253</v>
      </c>
      <c r="S34" s="4">
        <v>4589983</v>
      </c>
      <c r="T34" s="4">
        <v>5247285</v>
      </c>
      <c r="U34" s="4">
        <v>6513736</v>
      </c>
      <c r="V34" s="4">
        <v>7492168</v>
      </c>
      <c r="W34" s="4">
        <v>8317823</v>
      </c>
      <c r="X34" s="4">
        <v>10398841</v>
      </c>
      <c r="Y34" s="3">
        <f t="shared" si="20"/>
        <v>12032915</v>
      </c>
      <c r="Z34" s="4"/>
      <c r="AA34" s="4"/>
      <c r="AB34" s="4"/>
      <c r="AC34" s="4"/>
      <c r="AD34" s="4"/>
      <c r="AE34" s="14" t="s">
        <v>88</v>
      </c>
      <c r="AF34" s="8"/>
      <c r="AG34" s="4">
        <v>6513736</v>
      </c>
      <c r="AH34" s="4">
        <v>7492168</v>
      </c>
      <c r="AI34" s="4">
        <v>8317823</v>
      </c>
      <c r="AJ34" s="4">
        <v>10398838</v>
      </c>
      <c r="AK34" s="4">
        <v>12032915</v>
      </c>
    </row>
    <row r="35" spans="4:37">
      <c r="D35" s="14" t="s">
        <v>89</v>
      </c>
      <c r="E35" s="5"/>
      <c r="F35" s="5"/>
      <c r="G35" s="5">
        <v>0</v>
      </c>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3">
        <f t="shared" si="20"/>
        <v>0</v>
      </c>
      <c r="Z35" s="5"/>
      <c r="AA35" s="5"/>
      <c r="AB35" s="5"/>
      <c r="AC35" s="5"/>
      <c r="AD35" s="5"/>
      <c r="AE35" s="14" t="s">
        <v>89</v>
      </c>
      <c r="AF35" s="8"/>
      <c r="AG35" s="5">
        <v>0</v>
      </c>
      <c r="AH35" s="5">
        <v>0</v>
      </c>
      <c r="AI35" s="5">
        <v>0</v>
      </c>
      <c r="AJ35" s="5">
        <v>0</v>
      </c>
      <c r="AK35" s="5">
        <v>0</v>
      </c>
    </row>
    <row r="36" spans="4:37">
      <c r="D36" s="14" t="s">
        <v>90</v>
      </c>
      <c r="E36" s="5"/>
      <c r="F36" s="5"/>
      <c r="G36" s="5">
        <v>0</v>
      </c>
      <c r="H36" s="4">
        <v>8144</v>
      </c>
      <c r="I36" s="4">
        <v>36693</v>
      </c>
      <c r="J36" s="4">
        <v>8809</v>
      </c>
      <c r="K36" s="4">
        <v>221756</v>
      </c>
      <c r="L36" s="4">
        <v>382946</v>
      </c>
      <c r="M36" s="4">
        <v>322496</v>
      </c>
      <c r="N36" s="4">
        <v>423085</v>
      </c>
      <c r="O36" s="4">
        <v>540996</v>
      </c>
      <c r="P36" s="4">
        <v>539103</v>
      </c>
      <c r="Q36" s="4">
        <v>537242</v>
      </c>
      <c r="R36" s="4">
        <v>692575</v>
      </c>
      <c r="S36" s="4">
        <v>1020980</v>
      </c>
      <c r="T36" s="4">
        <v>805560</v>
      </c>
      <c r="U36" s="4">
        <v>1174778</v>
      </c>
      <c r="V36" s="4">
        <v>1650471</v>
      </c>
      <c r="W36" s="4">
        <v>2373393</v>
      </c>
      <c r="X36" s="4">
        <v>1292047</v>
      </c>
      <c r="Y36" s="3">
        <f t="shared" si="20"/>
        <v>1062185</v>
      </c>
      <c r="Z36" s="4"/>
      <c r="AA36" s="4"/>
      <c r="AB36" s="4"/>
      <c r="AC36" s="4"/>
      <c r="AD36" s="4"/>
      <c r="AE36" s="14" t="s">
        <v>90</v>
      </c>
      <c r="AF36" s="8"/>
      <c r="AG36" s="4">
        <v>1174778</v>
      </c>
      <c r="AH36" s="4">
        <v>1650471</v>
      </c>
      <c r="AI36" s="4">
        <v>2373393</v>
      </c>
      <c r="AJ36" s="4">
        <v>1290599</v>
      </c>
      <c r="AK36" s="4">
        <v>1062185</v>
      </c>
    </row>
    <row r="37" spans="4:37">
      <c r="D37" s="14" t="s">
        <v>91</v>
      </c>
      <c r="E37" s="4">
        <v>3790</v>
      </c>
      <c r="F37" s="4">
        <v>3906</v>
      </c>
      <c r="G37" s="4">
        <v>5465</v>
      </c>
      <c r="H37" s="4">
        <v>1296</v>
      </c>
      <c r="I37" s="4">
        <v>13296</v>
      </c>
      <c r="J37" s="4">
        <v>321827</v>
      </c>
      <c r="K37" s="4">
        <v>290070</v>
      </c>
      <c r="L37" s="4">
        <v>909809</v>
      </c>
      <c r="M37" s="4">
        <v>978170</v>
      </c>
      <c r="N37" s="4">
        <v>865424</v>
      </c>
      <c r="O37" s="4">
        <v>696286</v>
      </c>
      <c r="P37" s="4">
        <v>706727</v>
      </c>
      <c r="Q37" s="4">
        <v>796509</v>
      </c>
      <c r="R37" s="4">
        <v>727906</v>
      </c>
      <c r="S37" s="4">
        <v>826328</v>
      </c>
      <c r="T37" s="4">
        <v>1783369</v>
      </c>
      <c r="U37" s="4">
        <v>2202467</v>
      </c>
      <c r="V37" s="4">
        <v>2496552</v>
      </c>
      <c r="W37" s="4">
        <v>2581175</v>
      </c>
      <c r="X37" s="4">
        <v>3100459</v>
      </c>
      <c r="Y37" s="3">
        <f t="shared" si="20"/>
        <v>3238299</v>
      </c>
      <c r="Z37" s="5"/>
      <c r="AA37" s="5"/>
      <c r="AB37" s="5"/>
      <c r="AC37" s="5"/>
      <c r="AD37" s="5"/>
      <c r="AE37" s="14" t="s">
        <v>91</v>
      </c>
      <c r="AF37" s="8"/>
      <c r="AG37" s="4">
        <v>2202467</v>
      </c>
      <c r="AH37" s="4">
        <v>2496552</v>
      </c>
      <c r="AI37" s="4">
        <v>2581175</v>
      </c>
      <c r="AJ37" s="4">
        <v>3101994</v>
      </c>
      <c r="AK37" s="4">
        <v>3238299</v>
      </c>
    </row>
    <row r="38" spans="4:37">
      <c r="D38" s="14" t="s">
        <v>92</v>
      </c>
      <c r="E38" s="5">
        <v>76</v>
      </c>
      <c r="F38" s="4">
        <v>2381</v>
      </c>
      <c r="G38" s="4">
        <v>8431</v>
      </c>
      <c r="H38" s="4">
        <v>31562</v>
      </c>
      <c r="I38" s="4">
        <v>21576</v>
      </c>
      <c r="J38" s="4">
        <v>49996</v>
      </c>
      <c r="K38" s="4">
        <v>215775</v>
      </c>
      <c r="L38" s="4">
        <v>162482</v>
      </c>
      <c r="M38" s="4">
        <v>264923</v>
      </c>
      <c r="N38" s="4">
        <v>336649</v>
      </c>
      <c r="O38" s="4">
        <v>447964</v>
      </c>
      <c r="P38" s="4">
        <v>647002</v>
      </c>
      <c r="Q38" s="4">
        <v>726544</v>
      </c>
      <c r="R38" s="4">
        <v>1025207</v>
      </c>
      <c r="S38" s="4">
        <v>1106342</v>
      </c>
      <c r="T38" s="4">
        <v>871868</v>
      </c>
      <c r="U38" s="4">
        <v>1024194</v>
      </c>
      <c r="V38" s="4">
        <v>2287383</v>
      </c>
      <c r="W38" s="4">
        <v>2406536</v>
      </c>
      <c r="X38" s="4">
        <v>3154339</v>
      </c>
      <c r="Y38" s="3">
        <f t="shared" si="20"/>
        <v>3746258</v>
      </c>
      <c r="Z38" s="4"/>
      <c r="AA38" s="4"/>
      <c r="AB38" s="4"/>
      <c r="AC38" s="4"/>
      <c r="AD38" s="4"/>
      <c r="AE38" s="14" t="s">
        <v>92</v>
      </c>
      <c r="AF38" s="8"/>
      <c r="AG38" s="4">
        <v>1024194</v>
      </c>
      <c r="AH38" s="4">
        <v>2287383</v>
      </c>
      <c r="AI38" s="4">
        <v>2406536</v>
      </c>
      <c r="AJ38" s="4">
        <v>3154908</v>
      </c>
      <c r="AK38" s="4">
        <v>3746258</v>
      </c>
    </row>
    <row r="39" spans="4:37">
      <c r="D39" s="15" t="s">
        <v>93</v>
      </c>
      <c r="E39" s="5"/>
      <c r="F39" s="5"/>
      <c r="G39" s="5">
        <v>0</v>
      </c>
      <c r="H39" s="5">
        <v>0</v>
      </c>
      <c r="I39" s="5">
        <v>0</v>
      </c>
      <c r="J39" s="5">
        <v>0</v>
      </c>
      <c r="K39" s="5">
        <v>0</v>
      </c>
      <c r="L39" s="4">
        <v>5999</v>
      </c>
      <c r="M39" s="4">
        <v>221714</v>
      </c>
      <c r="N39" s="4">
        <v>216366</v>
      </c>
      <c r="O39" s="4">
        <v>216366</v>
      </c>
      <c r="P39" s="4">
        <v>231508</v>
      </c>
      <c r="Q39" s="4">
        <v>333170</v>
      </c>
      <c r="R39" s="5">
        <v>0</v>
      </c>
      <c r="S39" s="5">
        <v>0</v>
      </c>
      <c r="T39" s="5">
        <v>0</v>
      </c>
      <c r="U39" s="4">
        <v>326018</v>
      </c>
      <c r="V39" s="4">
        <v>225929</v>
      </c>
      <c r="W39" s="4">
        <v>200034</v>
      </c>
      <c r="X39" s="4">
        <v>466929</v>
      </c>
      <c r="Y39" s="3">
        <f t="shared" si="20"/>
        <v>407945</v>
      </c>
      <c r="Z39" s="5"/>
      <c r="AA39" s="5"/>
      <c r="AB39" s="5"/>
      <c r="AC39" s="5"/>
      <c r="AD39" s="5"/>
      <c r="AE39" s="15" t="s">
        <v>93</v>
      </c>
      <c r="AF39" s="8"/>
      <c r="AG39" s="4">
        <v>326018</v>
      </c>
      <c r="AH39" s="4">
        <v>225929</v>
      </c>
      <c r="AI39" s="4">
        <v>200034</v>
      </c>
      <c r="AJ39" s="4">
        <v>465985</v>
      </c>
      <c r="AK39" s="4">
        <v>407945</v>
      </c>
    </row>
    <row r="40" spans="4:37">
      <c r="D40" s="16" t="s">
        <v>94</v>
      </c>
      <c r="E40" s="3">
        <v>550408</v>
      </c>
      <c r="F40" s="3">
        <v>979233</v>
      </c>
      <c r="G40" s="3">
        <v>1583705</v>
      </c>
      <c r="H40" s="3">
        <v>2219477</v>
      </c>
      <c r="I40" s="3">
        <v>3409220</v>
      </c>
      <c r="J40" s="3">
        <v>5356052</v>
      </c>
      <c r="K40" s="3">
        <v>6124834</v>
      </c>
      <c r="L40" s="3">
        <v>10395415</v>
      </c>
      <c r="M40" s="3">
        <v>12304544</v>
      </c>
      <c r="N40" s="3">
        <v>14943087</v>
      </c>
      <c r="O40" s="3">
        <v>14209183</v>
      </c>
      <c r="P40" s="3">
        <v>17570557</v>
      </c>
      <c r="Q40" s="3">
        <v>22658344</v>
      </c>
      <c r="R40" s="3">
        <v>26045589</v>
      </c>
      <c r="S40" s="3">
        <v>29833262</v>
      </c>
      <c r="T40" s="3">
        <v>24999677</v>
      </c>
      <c r="U40" s="3">
        <v>29757067</v>
      </c>
      <c r="V40" s="3">
        <v>33394164</v>
      </c>
      <c r="W40" s="3">
        <v>41734323</v>
      </c>
      <c r="X40" s="3">
        <v>53696644</v>
      </c>
      <c r="Y40" s="3">
        <f t="shared" si="20"/>
        <v>51650404</v>
      </c>
      <c r="Z40" s="3"/>
      <c r="AA40" s="3"/>
      <c r="AB40" s="3"/>
      <c r="AC40" s="3"/>
      <c r="AD40" s="3"/>
      <c r="AE40" s="16" t="s">
        <v>94</v>
      </c>
      <c r="AF40" s="8"/>
      <c r="AG40" s="3">
        <v>29757067</v>
      </c>
      <c r="AH40" s="3">
        <v>33394164</v>
      </c>
      <c r="AI40" s="3">
        <v>41734323</v>
      </c>
      <c r="AJ40" s="3">
        <v>53697941</v>
      </c>
      <c r="AK40" s="3">
        <v>51650404</v>
      </c>
    </row>
    <row r="41" spans="4:37">
      <c r="D41" s="12" t="s">
        <v>95</v>
      </c>
      <c r="E41" s="2"/>
      <c r="F41" s="2"/>
      <c r="G41" s="2"/>
      <c r="H41" s="2"/>
      <c r="I41" s="2"/>
      <c r="J41" s="2"/>
      <c r="K41" s="2"/>
      <c r="L41" s="2"/>
      <c r="M41" s="2"/>
      <c r="N41" s="2"/>
      <c r="O41" s="2"/>
      <c r="P41" s="2"/>
      <c r="Q41" s="2"/>
      <c r="R41" s="2"/>
      <c r="S41" s="2"/>
      <c r="T41" s="2"/>
      <c r="U41" s="2"/>
      <c r="V41" s="2"/>
      <c r="W41" s="2"/>
      <c r="X41" s="2"/>
      <c r="Y41" s="3">
        <f t="shared" si="20"/>
        <v>0</v>
      </c>
      <c r="Z41" s="2"/>
      <c r="AA41" s="2"/>
      <c r="AB41" s="2"/>
      <c r="AC41" s="2"/>
      <c r="AD41" s="2"/>
      <c r="AE41" s="12" t="s">
        <v>95</v>
      </c>
      <c r="AF41" s="8"/>
      <c r="AG41" s="2"/>
      <c r="AH41" s="2"/>
      <c r="AI41" s="2"/>
      <c r="AJ41" s="2"/>
      <c r="AK41" s="2"/>
    </row>
    <row r="42" spans="4:37">
      <c r="D42" s="13" t="s">
        <v>96</v>
      </c>
      <c r="E42" s="3">
        <v>519154</v>
      </c>
      <c r="F42" s="3">
        <v>809533</v>
      </c>
      <c r="G42" s="3">
        <v>1284465</v>
      </c>
      <c r="H42" s="3">
        <v>1607947</v>
      </c>
      <c r="I42" s="3">
        <v>1746534</v>
      </c>
      <c r="J42" s="3">
        <v>3131215</v>
      </c>
      <c r="K42" s="3">
        <v>3222366</v>
      </c>
      <c r="L42" s="3">
        <v>6677493</v>
      </c>
      <c r="M42" s="3">
        <v>7255513</v>
      </c>
      <c r="N42" s="3">
        <v>8717275</v>
      </c>
      <c r="O42" s="3">
        <v>7114921</v>
      </c>
      <c r="P42" s="3">
        <v>9316700</v>
      </c>
      <c r="Q42" s="3">
        <v>13400525</v>
      </c>
      <c r="R42" s="3">
        <v>15863303</v>
      </c>
      <c r="S42" s="3">
        <v>18385187</v>
      </c>
      <c r="T42" s="3">
        <v>11761301</v>
      </c>
      <c r="U42" s="3">
        <v>14982096</v>
      </c>
      <c r="V42" s="3">
        <v>16594875</v>
      </c>
      <c r="W42" s="3">
        <v>23128656</v>
      </c>
      <c r="X42" s="3">
        <v>32276467</v>
      </c>
      <c r="Y42" s="3">
        <f t="shared" si="20"/>
        <v>26294279</v>
      </c>
      <c r="Z42" s="3"/>
      <c r="AA42" s="3"/>
      <c r="AB42" s="3"/>
      <c r="AC42" s="3"/>
      <c r="AD42" s="3"/>
      <c r="AE42" s="13" t="s">
        <v>96</v>
      </c>
      <c r="AF42" s="8"/>
      <c r="AG42" s="3">
        <v>14982096</v>
      </c>
      <c r="AH42" s="3">
        <v>16594875</v>
      </c>
      <c r="AI42" s="3">
        <v>23128656</v>
      </c>
      <c r="AJ42" s="3">
        <v>32279956</v>
      </c>
      <c r="AK42" s="3">
        <v>26294279</v>
      </c>
    </row>
    <row r="43" spans="4:37">
      <c r="D43" s="14" t="s">
        <v>97</v>
      </c>
      <c r="E43" s="4">
        <v>420906</v>
      </c>
      <c r="F43" s="4">
        <v>719532</v>
      </c>
      <c r="G43" s="4">
        <v>1110867</v>
      </c>
      <c r="H43" s="4">
        <v>1483024</v>
      </c>
      <c r="I43" s="4">
        <v>1620360</v>
      </c>
      <c r="J43" s="4">
        <v>3064669</v>
      </c>
      <c r="K43" s="4">
        <v>3217437</v>
      </c>
      <c r="L43" s="4">
        <v>4765833</v>
      </c>
      <c r="M43" s="4">
        <v>5214206</v>
      </c>
      <c r="N43" s="4">
        <v>8475465</v>
      </c>
      <c r="O43" s="4">
        <v>6423196</v>
      </c>
      <c r="P43" s="4">
        <v>9068740</v>
      </c>
      <c r="Q43" s="4">
        <v>12070343</v>
      </c>
      <c r="R43" s="4">
        <v>14967554</v>
      </c>
      <c r="S43" s="4">
        <v>17429656</v>
      </c>
      <c r="T43" s="4">
        <v>11100345</v>
      </c>
      <c r="U43" s="4">
        <v>14451150</v>
      </c>
      <c r="V43" s="4">
        <v>16102257</v>
      </c>
      <c r="W43" s="4">
        <v>22364711</v>
      </c>
      <c r="X43" s="4">
        <v>29811587</v>
      </c>
      <c r="Y43" s="3">
        <f t="shared" si="20"/>
        <v>24521162</v>
      </c>
      <c r="Z43" s="4"/>
      <c r="AA43" s="4"/>
      <c r="AB43" s="4"/>
      <c r="AC43" s="4"/>
      <c r="AD43" s="4"/>
      <c r="AE43" s="14" t="s">
        <v>97</v>
      </c>
      <c r="AF43" s="8"/>
      <c r="AG43" s="4">
        <v>14451150</v>
      </c>
      <c r="AH43" s="4">
        <v>16102257</v>
      </c>
      <c r="AI43" s="4">
        <v>22364711</v>
      </c>
      <c r="AJ43" s="4">
        <v>29761106</v>
      </c>
      <c r="AK43" s="4">
        <v>24521162</v>
      </c>
    </row>
    <row r="44" spans="4:37">
      <c r="D44" s="17" t="s">
        <v>98</v>
      </c>
      <c r="E44" s="4">
        <v>159981</v>
      </c>
      <c r="F44" s="4">
        <v>355411</v>
      </c>
      <c r="G44" s="4">
        <v>552897</v>
      </c>
      <c r="H44" s="4">
        <v>836088</v>
      </c>
      <c r="I44" s="4">
        <v>658784</v>
      </c>
      <c r="J44" s="4">
        <v>1249346</v>
      </c>
      <c r="K44" s="4">
        <v>1236812</v>
      </c>
      <c r="L44" s="4">
        <v>2234117</v>
      </c>
      <c r="M44" s="4">
        <v>2675925</v>
      </c>
      <c r="N44" s="4">
        <v>4674455</v>
      </c>
      <c r="O44" s="4">
        <v>2859684</v>
      </c>
      <c r="P44" s="4">
        <v>4166635</v>
      </c>
      <c r="Q44" s="4">
        <v>6722412</v>
      </c>
      <c r="R44" s="4">
        <v>8191325</v>
      </c>
      <c r="S44" s="4">
        <v>9206666</v>
      </c>
      <c r="T44" s="4">
        <v>4116989</v>
      </c>
      <c r="U44" s="4">
        <v>6598869</v>
      </c>
      <c r="V44" s="4">
        <v>7513636</v>
      </c>
      <c r="W44" s="4">
        <v>12062410</v>
      </c>
      <c r="X44" s="4">
        <v>17799441</v>
      </c>
      <c r="Y44" s="3">
        <f t="shared" si="20"/>
        <v>10904345</v>
      </c>
      <c r="Z44" s="4"/>
      <c r="AA44" s="4"/>
      <c r="AB44" s="4"/>
      <c r="AC44" s="4"/>
      <c r="AD44" s="4"/>
      <c r="AE44" s="17" t="s">
        <v>98</v>
      </c>
      <c r="AF44" s="8"/>
      <c r="AG44" s="4">
        <v>6598869</v>
      </c>
      <c r="AH44" s="4">
        <v>7513636</v>
      </c>
      <c r="AI44" s="4">
        <v>12062410</v>
      </c>
      <c r="AJ44" s="4">
        <v>17799441</v>
      </c>
      <c r="AK44" s="4">
        <v>10904345</v>
      </c>
    </row>
    <row r="45" spans="4:37">
      <c r="D45" s="17" t="s">
        <v>99</v>
      </c>
      <c r="E45" s="5">
        <v>0</v>
      </c>
      <c r="F45" s="5">
        <v>0</v>
      </c>
      <c r="G45" s="5">
        <v>0</v>
      </c>
      <c r="H45" s="5">
        <v>0</v>
      </c>
      <c r="I45" s="5">
        <v>0</v>
      </c>
      <c r="J45" s="5">
        <v>0</v>
      </c>
      <c r="K45" s="5">
        <v>0</v>
      </c>
      <c r="L45" s="5">
        <v>0</v>
      </c>
      <c r="M45" s="5">
        <v>0</v>
      </c>
      <c r="N45" s="4">
        <v>307132</v>
      </c>
      <c r="O45" s="5">
        <v>0</v>
      </c>
      <c r="P45" s="5">
        <v>0</v>
      </c>
      <c r="Q45" s="5">
        <v>0</v>
      </c>
      <c r="R45" s="5">
        <v>0</v>
      </c>
      <c r="S45" s="5">
        <v>0</v>
      </c>
      <c r="T45" s="5">
        <v>0</v>
      </c>
      <c r="U45" s="5">
        <v>0</v>
      </c>
      <c r="V45" s="5">
        <v>0</v>
      </c>
      <c r="W45" s="5">
        <v>0</v>
      </c>
      <c r="X45" s="5">
        <v>0</v>
      </c>
      <c r="Y45" s="3">
        <f t="shared" si="20"/>
        <v>0</v>
      </c>
      <c r="Z45" s="5"/>
      <c r="AA45" s="5"/>
      <c r="AB45" s="5"/>
      <c r="AC45" s="5"/>
      <c r="AD45" s="5"/>
      <c r="AE45" s="17" t="s">
        <v>99</v>
      </c>
      <c r="AF45" s="8"/>
      <c r="AG45" s="5">
        <v>0</v>
      </c>
      <c r="AH45" s="5">
        <v>0</v>
      </c>
      <c r="AI45" s="5">
        <v>0</v>
      </c>
      <c r="AJ45" s="5">
        <v>0</v>
      </c>
      <c r="AK45" s="5">
        <v>0</v>
      </c>
    </row>
    <row r="46" spans="4:37">
      <c r="D46" s="17" t="s">
        <v>100</v>
      </c>
      <c r="E46" s="4">
        <v>143782</v>
      </c>
      <c r="F46" s="4">
        <v>192352</v>
      </c>
      <c r="G46" s="4">
        <v>351924</v>
      </c>
      <c r="H46" s="4">
        <v>266958</v>
      </c>
      <c r="I46" s="4">
        <v>626707</v>
      </c>
      <c r="J46" s="4">
        <v>1060379</v>
      </c>
      <c r="K46" s="4">
        <v>1057508</v>
      </c>
      <c r="L46" s="4">
        <v>1238653</v>
      </c>
      <c r="M46" s="4">
        <v>1150177</v>
      </c>
      <c r="N46" s="4">
        <v>1338828</v>
      </c>
      <c r="O46" s="4">
        <v>1809371</v>
      </c>
      <c r="P46" s="4">
        <v>2200023</v>
      </c>
      <c r="Q46" s="4">
        <v>3018857</v>
      </c>
      <c r="R46" s="4">
        <v>2815055</v>
      </c>
      <c r="S46" s="4">
        <v>3757370</v>
      </c>
      <c r="T46" s="4">
        <v>2279172</v>
      </c>
      <c r="U46" s="4">
        <v>2510114</v>
      </c>
      <c r="V46" s="4">
        <v>2641797</v>
      </c>
      <c r="W46" s="4">
        <v>2824506</v>
      </c>
      <c r="X46" s="4">
        <v>2865955</v>
      </c>
      <c r="Y46" s="3">
        <f t="shared" si="20"/>
        <v>3209205</v>
      </c>
      <c r="Z46" s="4"/>
      <c r="AA46" s="4"/>
      <c r="AB46" s="4"/>
      <c r="AC46" s="4"/>
      <c r="AD46" s="4"/>
      <c r="AE46" s="17" t="s">
        <v>100</v>
      </c>
      <c r="AF46" s="8"/>
      <c r="AG46" s="4">
        <v>2510114</v>
      </c>
      <c r="AH46" s="4">
        <v>2641797</v>
      </c>
      <c r="AI46" s="4">
        <v>2824506</v>
      </c>
      <c r="AJ46" s="4">
        <v>2865815</v>
      </c>
      <c r="AK46" s="4">
        <v>3209205</v>
      </c>
    </row>
    <row r="47" spans="4:37">
      <c r="D47" s="17" t="s">
        <v>101</v>
      </c>
      <c r="E47" s="4">
        <v>13851</v>
      </c>
      <c r="F47" s="4">
        <v>20619</v>
      </c>
      <c r="G47" s="4">
        <v>18783</v>
      </c>
      <c r="H47" s="4">
        <v>48256</v>
      </c>
      <c r="I47" s="4">
        <v>71236</v>
      </c>
      <c r="J47" s="4">
        <v>160212</v>
      </c>
      <c r="K47" s="4">
        <v>336640</v>
      </c>
      <c r="L47" s="4">
        <v>271717</v>
      </c>
      <c r="M47" s="4">
        <v>210727</v>
      </c>
      <c r="N47" s="4">
        <v>335441</v>
      </c>
      <c r="O47" s="4">
        <v>345908</v>
      </c>
      <c r="P47" s="4">
        <v>374760</v>
      </c>
      <c r="Q47" s="4">
        <v>478420</v>
      </c>
      <c r="R47" s="4">
        <v>296630</v>
      </c>
      <c r="S47" s="4">
        <v>582218</v>
      </c>
      <c r="T47" s="4">
        <v>561261</v>
      </c>
      <c r="U47" s="4">
        <v>418652</v>
      </c>
      <c r="V47" s="4">
        <v>398629</v>
      </c>
      <c r="W47" s="4">
        <v>465158</v>
      </c>
      <c r="X47" s="4">
        <v>710659</v>
      </c>
      <c r="Y47" s="3">
        <f t="shared" si="20"/>
        <v>491098</v>
      </c>
      <c r="Z47" s="4"/>
      <c r="AA47" s="4"/>
      <c r="AB47" s="4"/>
      <c r="AC47" s="4"/>
      <c r="AD47" s="4"/>
      <c r="AE47" s="17" t="s">
        <v>101</v>
      </c>
      <c r="AF47" s="8"/>
      <c r="AG47" s="4">
        <v>418652</v>
      </c>
      <c r="AH47" s="4">
        <v>398629</v>
      </c>
      <c r="AI47" s="4">
        <v>465158</v>
      </c>
      <c r="AJ47" s="4">
        <v>710659</v>
      </c>
      <c r="AK47" s="4">
        <v>491098</v>
      </c>
    </row>
    <row r="48" spans="4:37">
      <c r="D48" s="17" t="s">
        <v>102</v>
      </c>
      <c r="E48" s="5">
        <v>0</v>
      </c>
      <c r="F48" s="5">
        <v>0</v>
      </c>
      <c r="G48" s="5">
        <v>0</v>
      </c>
      <c r="H48" s="5">
        <v>0</v>
      </c>
      <c r="I48" s="4">
        <v>82471</v>
      </c>
      <c r="J48" s="4">
        <v>242917</v>
      </c>
      <c r="K48" s="4">
        <v>189056</v>
      </c>
      <c r="L48" s="4">
        <v>353375</v>
      </c>
      <c r="M48" s="4">
        <v>242204</v>
      </c>
      <c r="N48" s="4">
        <v>337468</v>
      </c>
      <c r="O48" s="4">
        <v>297344</v>
      </c>
      <c r="P48" s="4">
        <v>196312</v>
      </c>
      <c r="Q48" s="4">
        <v>250837</v>
      </c>
      <c r="R48" s="4">
        <v>318469</v>
      </c>
      <c r="S48" s="4">
        <v>342477</v>
      </c>
      <c r="T48" s="4">
        <v>320421</v>
      </c>
      <c r="U48" s="4">
        <v>411222</v>
      </c>
      <c r="V48" s="4">
        <v>554462</v>
      </c>
      <c r="W48" s="4">
        <v>645972</v>
      </c>
      <c r="X48" s="4">
        <v>518558</v>
      </c>
      <c r="Y48" s="3">
        <f t="shared" si="20"/>
        <v>670649</v>
      </c>
      <c r="Z48" s="4"/>
      <c r="AA48" s="4"/>
      <c r="AB48" s="4"/>
      <c r="AC48" s="4"/>
      <c r="AD48" s="4"/>
      <c r="AE48" s="17" t="s">
        <v>102</v>
      </c>
      <c r="AF48" s="8"/>
      <c r="AG48" s="4">
        <v>411222</v>
      </c>
      <c r="AH48" s="4">
        <v>554462</v>
      </c>
      <c r="AI48" s="4">
        <v>645972</v>
      </c>
      <c r="AJ48" s="4">
        <v>517653</v>
      </c>
      <c r="AK48" s="4">
        <v>670649</v>
      </c>
    </row>
    <row r="49" spans="4:37">
      <c r="D49" s="17" t="s">
        <v>103</v>
      </c>
      <c r="E49" s="5">
        <v>0</v>
      </c>
      <c r="F49" s="5">
        <v>0</v>
      </c>
      <c r="G49" s="5">
        <v>0</v>
      </c>
      <c r="H49" s="5">
        <v>0</v>
      </c>
      <c r="I49" s="4">
        <v>67208</v>
      </c>
      <c r="J49" s="4">
        <v>72645</v>
      </c>
      <c r="K49" s="4">
        <v>36337</v>
      </c>
      <c r="L49" s="4">
        <v>165343</v>
      </c>
      <c r="M49" s="4">
        <v>211764</v>
      </c>
      <c r="N49" s="4">
        <v>342052</v>
      </c>
      <c r="O49" s="4">
        <v>310779</v>
      </c>
      <c r="P49" s="4">
        <v>506483</v>
      </c>
      <c r="Q49" s="4">
        <v>647442</v>
      </c>
      <c r="R49" s="4">
        <v>694086</v>
      </c>
      <c r="S49" s="4">
        <v>826717</v>
      </c>
      <c r="T49" s="4">
        <v>830413</v>
      </c>
      <c r="U49" s="4">
        <v>1191303</v>
      </c>
      <c r="V49" s="4">
        <v>1278885</v>
      </c>
      <c r="W49" s="4">
        <v>1968364</v>
      </c>
      <c r="X49" s="4">
        <v>2917950</v>
      </c>
      <c r="Y49" s="3">
        <f t="shared" si="20"/>
        <v>3276698</v>
      </c>
      <c r="Z49" s="4"/>
      <c r="AA49" s="4"/>
      <c r="AB49" s="4"/>
      <c r="AC49" s="4"/>
      <c r="AD49" s="4"/>
      <c r="AE49" s="17" t="s">
        <v>103</v>
      </c>
      <c r="AF49" s="8"/>
      <c r="AG49" s="4">
        <v>1191303</v>
      </c>
      <c r="AH49" s="4">
        <v>1278885</v>
      </c>
      <c r="AI49" s="4">
        <v>1968364</v>
      </c>
      <c r="AJ49" s="4">
        <v>2926229</v>
      </c>
      <c r="AK49" s="4">
        <v>3276698</v>
      </c>
    </row>
    <row r="50" spans="4:37">
      <c r="D50" s="17" t="s">
        <v>104</v>
      </c>
      <c r="E50" s="5">
        <v>0</v>
      </c>
      <c r="F50" s="5">
        <v>0</v>
      </c>
      <c r="G50" s="5">
        <v>0</v>
      </c>
      <c r="H50" s="5">
        <v>0</v>
      </c>
      <c r="I50" s="4">
        <v>20199</v>
      </c>
      <c r="J50" s="4">
        <v>78377</v>
      </c>
      <c r="K50" s="4">
        <v>122982</v>
      </c>
      <c r="L50" s="4">
        <v>126992</v>
      </c>
      <c r="M50" s="4">
        <v>218872</v>
      </c>
      <c r="N50" s="4">
        <v>196519</v>
      </c>
      <c r="O50" s="4">
        <v>234920</v>
      </c>
      <c r="P50" s="4">
        <v>447646</v>
      </c>
      <c r="Q50" s="4">
        <v>517897</v>
      </c>
      <c r="R50" s="4">
        <v>518769</v>
      </c>
      <c r="S50" s="4">
        <v>602958</v>
      </c>
      <c r="T50" s="4">
        <v>918419</v>
      </c>
      <c r="U50" s="4">
        <v>837957</v>
      </c>
      <c r="V50" s="4">
        <v>746854</v>
      </c>
      <c r="W50" s="4">
        <v>762365</v>
      </c>
      <c r="X50" s="4">
        <v>834210</v>
      </c>
      <c r="Y50" s="3">
        <f t="shared" si="20"/>
        <v>807640</v>
      </c>
      <c r="Z50" s="4"/>
      <c r="AA50" s="4"/>
      <c r="AB50" s="4"/>
      <c r="AC50" s="4"/>
      <c r="AD50" s="4"/>
      <c r="AE50" s="17" t="s">
        <v>104</v>
      </c>
      <c r="AF50" s="8"/>
      <c r="AG50" s="4">
        <v>837957</v>
      </c>
      <c r="AH50" s="4">
        <v>746854</v>
      </c>
      <c r="AI50" s="4">
        <v>762365</v>
      </c>
      <c r="AJ50" s="4">
        <v>829126</v>
      </c>
      <c r="AK50" s="4">
        <v>807640</v>
      </c>
    </row>
    <row r="51" spans="4:37">
      <c r="D51" s="17" t="s">
        <v>105</v>
      </c>
      <c r="E51" s="5">
        <v>0</v>
      </c>
      <c r="F51" s="5">
        <v>0</v>
      </c>
      <c r="G51" s="5">
        <v>0</v>
      </c>
      <c r="H51" s="5">
        <v>0</v>
      </c>
      <c r="I51" s="5">
        <v>0</v>
      </c>
      <c r="J51" s="4">
        <v>86758</v>
      </c>
      <c r="K51" s="5">
        <v>0</v>
      </c>
      <c r="L51" s="5">
        <v>0</v>
      </c>
      <c r="M51" s="5">
        <v>0</v>
      </c>
      <c r="N51" s="5">
        <v>0</v>
      </c>
      <c r="O51" s="5">
        <v>0</v>
      </c>
      <c r="P51" s="5">
        <v>0</v>
      </c>
      <c r="Q51" s="5">
        <v>0</v>
      </c>
      <c r="R51" s="5">
        <v>0</v>
      </c>
      <c r="S51" s="5">
        <v>0</v>
      </c>
      <c r="T51" s="5">
        <v>0</v>
      </c>
      <c r="U51" s="5">
        <v>0</v>
      </c>
      <c r="V51" s="5">
        <v>0</v>
      </c>
      <c r="W51" s="5">
        <v>0</v>
      </c>
      <c r="X51" s="5">
        <v>0</v>
      </c>
      <c r="Y51" s="3">
        <f t="shared" si="20"/>
        <v>0</v>
      </c>
      <c r="Z51" s="5"/>
      <c r="AA51" s="5"/>
      <c r="AB51" s="5"/>
      <c r="AC51" s="5"/>
      <c r="AD51" s="5"/>
      <c r="AE51" s="17" t="s">
        <v>105</v>
      </c>
      <c r="AF51" s="8"/>
      <c r="AG51" s="5">
        <v>0</v>
      </c>
      <c r="AH51" s="5">
        <v>0</v>
      </c>
      <c r="AI51" s="5">
        <v>0</v>
      </c>
      <c r="AJ51" s="5">
        <v>0</v>
      </c>
      <c r="AK51" s="5">
        <v>0</v>
      </c>
    </row>
    <row r="52" spans="4:37" ht="30">
      <c r="D52" s="17" t="s">
        <v>106</v>
      </c>
      <c r="E52" s="5">
        <v>0</v>
      </c>
      <c r="F52" s="5">
        <v>0</v>
      </c>
      <c r="G52" s="5">
        <v>0</v>
      </c>
      <c r="H52" s="5">
        <v>0</v>
      </c>
      <c r="I52" s="5">
        <v>0</v>
      </c>
      <c r="J52" s="4">
        <v>10432</v>
      </c>
      <c r="K52" s="4">
        <v>7365</v>
      </c>
      <c r="L52" s="4">
        <v>11214</v>
      </c>
      <c r="M52" s="4">
        <v>30227</v>
      </c>
      <c r="N52" s="4">
        <v>16887</v>
      </c>
      <c r="O52" s="4">
        <v>6476</v>
      </c>
      <c r="P52" s="4">
        <v>28377</v>
      </c>
      <c r="Q52" s="4">
        <v>15756</v>
      </c>
      <c r="R52" s="4">
        <v>12916</v>
      </c>
      <c r="S52" s="4">
        <v>18961</v>
      </c>
      <c r="T52" s="4">
        <v>20381</v>
      </c>
      <c r="U52" s="4">
        <v>46562</v>
      </c>
      <c r="V52" s="4">
        <v>39251</v>
      </c>
      <c r="W52" s="4">
        <v>64245</v>
      </c>
      <c r="X52" s="4">
        <v>89225</v>
      </c>
      <c r="Y52" s="3">
        <f t="shared" si="20"/>
        <v>78664</v>
      </c>
      <c r="Z52" s="5"/>
      <c r="AA52" s="5"/>
      <c r="AB52" s="5"/>
      <c r="AC52" s="5"/>
      <c r="AD52" s="5"/>
      <c r="AE52" s="17" t="s">
        <v>106</v>
      </c>
      <c r="AF52" s="8"/>
      <c r="AG52" s="4">
        <v>46562</v>
      </c>
      <c r="AH52" s="4">
        <v>39251</v>
      </c>
      <c r="AI52" s="4">
        <v>64245</v>
      </c>
      <c r="AJ52" s="4">
        <v>89225</v>
      </c>
      <c r="AK52" s="4">
        <v>78664</v>
      </c>
    </row>
    <row r="53" spans="4:37">
      <c r="D53" s="17" t="s">
        <v>107</v>
      </c>
      <c r="E53" s="5">
        <v>0</v>
      </c>
      <c r="F53" s="5">
        <v>0</v>
      </c>
      <c r="G53" s="5">
        <v>0</v>
      </c>
      <c r="H53" s="5">
        <v>0</v>
      </c>
      <c r="I53" s="5">
        <v>0</v>
      </c>
      <c r="J53" s="5">
        <v>0</v>
      </c>
      <c r="K53" s="5">
        <v>0</v>
      </c>
      <c r="L53" s="5">
        <v>0</v>
      </c>
      <c r="M53" s="5">
        <v>0</v>
      </c>
      <c r="N53" s="5">
        <v>0</v>
      </c>
      <c r="O53" s="5">
        <v>0</v>
      </c>
      <c r="P53" s="5">
        <v>0</v>
      </c>
      <c r="Q53" s="5">
        <v>0</v>
      </c>
      <c r="R53" s="4">
        <v>1491948</v>
      </c>
      <c r="S53" s="4">
        <v>1242030</v>
      </c>
      <c r="T53" s="4">
        <v>1293631</v>
      </c>
      <c r="U53" s="4">
        <v>1610921</v>
      </c>
      <c r="V53" s="4">
        <v>1827320</v>
      </c>
      <c r="W53" s="4">
        <v>1962879</v>
      </c>
      <c r="X53" s="4">
        <v>2584339</v>
      </c>
      <c r="Y53" s="3">
        <f t="shared" si="20"/>
        <v>3200401</v>
      </c>
      <c r="Z53" s="5"/>
      <c r="AA53" s="5"/>
      <c r="AB53" s="5"/>
      <c r="AC53" s="5"/>
      <c r="AD53" s="5"/>
      <c r="AE53" s="17" t="s">
        <v>107</v>
      </c>
      <c r="AF53" s="8"/>
      <c r="AG53" s="4">
        <v>1610921</v>
      </c>
      <c r="AH53" s="4">
        <v>1827320</v>
      </c>
      <c r="AI53" s="4">
        <v>1962879</v>
      </c>
      <c r="AJ53" s="4">
        <v>2530369</v>
      </c>
      <c r="AK53" s="4">
        <v>3200401</v>
      </c>
    </row>
    <row r="54" spans="4:37">
      <c r="D54" s="17" t="s">
        <v>108</v>
      </c>
      <c r="E54" s="4">
        <v>101487</v>
      </c>
      <c r="F54" s="4">
        <v>148379</v>
      </c>
      <c r="G54" s="4">
        <v>174454</v>
      </c>
      <c r="H54" s="4">
        <v>256818</v>
      </c>
      <c r="I54" s="4">
        <v>67427</v>
      </c>
      <c r="J54" s="4">
        <v>43592</v>
      </c>
      <c r="K54" s="4">
        <v>155991</v>
      </c>
      <c r="L54" s="4">
        <v>256116</v>
      </c>
      <c r="M54" s="4">
        <v>286391</v>
      </c>
      <c r="N54" s="4">
        <v>708437</v>
      </c>
      <c r="O54" s="4">
        <v>299918</v>
      </c>
      <c r="P54" s="4">
        <v>884877</v>
      </c>
      <c r="Q54" s="4">
        <v>177253</v>
      </c>
      <c r="R54" s="4">
        <v>302283</v>
      </c>
      <c r="S54" s="4">
        <v>523625</v>
      </c>
      <c r="T54" s="4">
        <v>439490</v>
      </c>
      <c r="U54" s="4">
        <v>341063</v>
      </c>
      <c r="V54" s="4">
        <v>387440</v>
      </c>
      <c r="W54" s="4">
        <v>744817</v>
      </c>
      <c r="X54" s="4">
        <v>556701</v>
      </c>
      <c r="Y54" s="3">
        <f t="shared" si="20"/>
        <v>568807</v>
      </c>
      <c r="Z54" s="4"/>
      <c r="AA54" s="4"/>
      <c r="AB54" s="4"/>
      <c r="AC54" s="4"/>
      <c r="AD54" s="4"/>
      <c r="AE54" s="17" t="s">
        <v>108</v>
      </c>
      <c r="AF54" s="8"/>
      <c r="AG54" s="4">
        <v>341063</v>
      </c>
      <c r="AH54" s="4">
        <v>387440</v>
      </c>
      <c r="AI54" s="4">
        <v>744817</v>
      </c>
      <c r="AJ54" s="4">
        <v>555467</v>
      </c>
      <c r="AK54" s="4">
        <v>568807</v>
      </c>
    </row>
    <row r="55" spans="4:37">
      <c r="D55" s="17" t="s">
        <v>109</v>
      </c>
      <c r="E55" s="5">
        <v>0</v>
      </c>
      <c r="F55" s="5">
        <v>0</v>
      </c>
      <c r="G55" s="5">
        <v>0</v>
      </c>
      <c r="H55" s="5">
        <v>0</v>
      </c>
      <c r="I55" s="5">
        <v>0</v>
      </c>
      <c r="J55" s="4">
        <v>22834</v>
      </c>
      <c r="K55" s="4">
        <v>17734</v>
      </c>
      <c r="L55" s="4">
        <v>22225</v>
      </c>
      <c r="M55" s="4">
        <v>32544</v>
      </c>
      <c r="N55" s="4">
        <v>24125</v>
      </c>
      <c r="O55" s="4">
        <v>24077</v>
      </c>
      <c r="P55" s="4">
        <v>52496</v>
      </c>
      <c r="Q55" s="4">
        <v>32253</v>
      </c>
      <c r="R55" s="4">
        <v>16952</v>
      </c>
      <c r="S55" s="4">
        <v>7734</v>
      </c>
      <c r="T55" s="4">
        <v>6051</v>
      </c>
      <c r="U55" s="4">
        <v>31354</v>
      </c>
      <c r="V55" s="4">
        <v>174567</v>
      </c>
      <c r="W55" s="4">
        <v>211597</v>
      </c>
      <c r="X55" s="4">
        <v>112414</v>
      </c>
      <c r="Y55" s="3">
        <f t="shared" si="20"/>
        <v>251133</v>
      </c>
      <c r="Z55" s="5"/>
      <c r="AA55" s="5"/>
      <c r="AB55" s="5"/>
      <c r="AC55" s="5"/>
      <c r="AD55" s="5"/>
      <c r="AE55" s="17" t="s">
        <v>109</v>
      </c>
      <c r="AF55" s="8"/>
      <c r="AG55" s="4">
        <v>31354</v>
      </c>
      <c r="AH55" s="4">
        <v>174567</v>
      </c>
      <c r="AI55" s="4">
        <v>211597</v>
      </c>
      <c r="AJ55" s="4">
        <v>112414</v>
      </c>
      <c r="AK55" s="4">
        <v>251133</v>
      </c>
    </row>
    <row r="56" spans="4:37">
      <c r="D56" s="17" t="s">
        <v>110</v>
      </c>
      <c r="E56" s="4">
        <v>1805</v>
      </c>
      <c r="F56" s="4">
        <v>2771</v>
      </c>
      <c r="G56" s="4">
        <v>12809</v>
      </c>
      <c r="H56" s="4">
        <v>74904</v>
      </c>
      <c r="I56" s="4">
        <v>26327</v>
      </c>
      <c r="J56" s="4">
        <v>37177</v>
      </c>
      <c r="K56" s="4">
        <v>57014</v>
      </c>
      <c r="L56" s="4">
        <v>86081</v>
      </c>
      <c r="M56" s="4">
        <v>155375</v>
      </c>
      <c r="N56" s="4">
        <v>194123</v>
      </c>
      <c r="O56" s="4">
        <v>234719</v>
      </c>
      <c r="P56" s="4">
        <v>211132</v>
      </c>
      <c r="Q56" s="4">
        <v>209216</v>
      </c>
      <c r="R56" s="4">
        <v>309120</v>
      </c>
      <c r="S56" s="4">
        <v>318900</v>
      </c>
      <c r="T56" s="4">
        <v>314116</v>
      </c>
      <c r="U56" s="4">
        <v>453133</v>
      </c>
      <c r="V56" s="4">
        <v>539417</v>
      </c>
      <c r="W56" s="4">
        <v>652398</v>
      </c>
      <c r="X56" s="4">
        <v>822136</v>
      </c>
      <c r="Y56" s="3">
        <f t="shared" si="20"/>
        <v>1062521</v>
      </c>
      <c r="Z56" s="4"/>
      <c r="AA56" s="4"/>
      <c r="AB56" s="4"/>
      <c r="AC56" s="4"/>
      <c r="AD56" s="4"/>
      <c r="AE56" s="17" t="s">
        <v>110</v>
      </c>
      <c r="AF56" s="8"/>
      <c r="AG56" s="4">
        <v>453133</v>
      </c>
      <c r="AH56" s="4">
        <v>539417</v>
      </c>
      <c r="AI56" s="4">
        <v>652398</v>
      </c>
      <c r="AJ56" s="4">
        <v>824708</v>
      </c>
      <c r="AK56" s="4">
        <v>1062521</v>
      </c>
    </row>
    <row r="57" spans="4:37">
      <c r="D57" s="17" t="s">
        <v>111</v>
      </c>
      <c r="E57" s="5">
        <v>0</v>
      </c>
      <c r="F57" s="5">
        <v>0</v>
      </c>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20"/>
        <v>0</v>
      </c>
      <c r="Z57" s="5"/>
      <c r="AA57" s="5"/>
      <c r="AB57" s="5"/>
      <c r="AC57" s="5"/>
      <c r="AD57" s="5"/>
      <c r="AE57" s="17" t="s">
        <v>111</v>
      </c>
      <c r="AF57" s="8"/>
      <c r="AG57" s="5">
        <v>0</v>
      </c>
      <c r="AH57" s="5">
        <v>0</v>
      </c>
      <c r="AI57" s="5">
        <v>0</v>
      </c>
      <c r="AJ57" s="5">
        <v>0</v>
      </c>
      <c r="AK57" s="5">
        <v>0</v>
      </c>
    </row>
    <row r="58" spans="4:37">
      <c r="D58" s="17" t="s">
        <v>112</v>
      </c>
      <c r="E58" s="5">
        <v>0</v>
      </c>
      <c r="F58" s="5">
        <v>0</v>
      </c>
      <c r="G58" s="5">
        <v>0</v>
      </c>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20"/>
        <v>0</v>
      </c>
      <c r="Z58" s="5"/>
      <c r="AA58" s="5"/>
      <c r="AB58" s="5"/>
      <c r="AC58" s="5"/>
      <c r="AD58" s="5"/>
      <c r="AE58" s="17" t="s">
        <v>112</v>
      </c>
      <c r="AF58" s="8"/>
      <c r="AG58" s="5">
        <v>0</v>
      </c>
      <c r="AH58" s="5">
        <v>0</v>
      </c>
      <c r="AI58" s="5">
        <v>0</v>
      </c>
      <c r="AJ58" s="5">
        <v>0</v>
      </c>
      <c r="AK58" s="5">
        <v>0</v>
      </c>
    </row>
    <row r="59" spans="4:37">
      <c r="D59" s="14" t="s">
        <v>113</v>
      </c>
      <c r="E59" s="4">
        <v>98248</v>
      </c>
      <c r="F59" s="4">
        <v>90001</v>
      </c>
      <c r="G59" s="4">
        <v>173598</v>
      </c>
      <c r="H59" s="4">
        <v>124923</v>
      </c>
      <c r="I59" s="4">
        <v>126174</v>
      </c>
      <c r="J59" s="4">
        <v>66546</v>
      </c>
      <c r="K59" s="4">
        <v>4929</v>
      </c>
      <c r="L59" s="4">
        <v>1911660</v>
      </c>
      <c r="M59" s="4">
        <v>2041307</v>
      </c>
      <c r="N59" s="4">
        <v>241810</v>
      </c>
      <c r="O59" s="4">
        <v>691724</v>
      </c>
      <c r="P59" s="4">
        <v>247960</v>
      </c>
      <c r="Q59" s="4">
        <v>1330182</v>
      </c>
      <c r="R59" s="4">
        <v>895748</v>
      </c>
      <c r="S59" s="4">
        <v>955531</v>
      </c>
      <c r="T59" s="4">
        <v>660956</v>
      </c>
      <c r="U59" s="4">
        <v>530946</v>
      </c>
      <c r="V59" s="4">
        <v>492618</v>
      </c>
      <c r="W59" s="4">
        <v>763945</v>
      </c>
      <c r="X59" s="4">
        <v>2464880</v>
      </c>
      <c r="Y59" s="3">
        <f t="shared" si="20"/>
        <v>1773117</v>
      </c>
      <c r="Z59" s="5"/>
      <c r="AA59" s="5"/>
      <c r="AB59" s="5"/>
      <c r="AC59" s="5"/>
      <c r="AD59" s="5"/>
      <c r="AE59" s="14" t="s">
        <v>113</v>
      </c>
      <c r="AF59" s="8"/>
      <c r="AG59" s="4">
        <v>530946</v>
      </c>
      <c r="AH59" s="4">
        <v>492618</v>
      </c>
      <c r="AI59" s="4">
        <v>763945</v>
      </c>
      <c r="AJ59" s="4">
        <v>2518850</v>
      </c>
      <c r="AK59" s="4">
        <v>1773117</v>
      </c>
    </row>
    <row r="60" spans="4:37">
      <c r="D60" s="17" t="s">
        <v>114</v>
      </c>
      <c r="E60" s="5"/>
      <c r="F60" s="5"/>
      <c r="G60" s="5">
        <v>0</v>
      </c>
      <c r="H60" s="5"/>
      <c r="I60" s="5">
        <v>0</v>
      </c>
      <c r="J60" s="5">
        <v>0</v>
      </c>
      <c r="K60" s="5">
        <v>0</v>
      </c>
      <c r="L60" s="5">
        <v>0</v>
      </c>
      <c r="M60" s="5">
        <v>0</v>
      </c>
      <c r="N60" s="5">
        <v>0</v>
      </c>
      <c r="O60" s="5">
        <v>0</v>
      </c>
      <c r="P60" s="5">
        <v>0</v>
      </c>
      <c r="Q60" s="5">
        <v>0</v>
      </c>
      <c r="R60" s="5">
        <v>0</v>
      </c>
      <c r="S60" s="5">
        <v>0</v>
      </c>
      <c r="T60" s="5">
        <v>0</v>
      </c>
      <c r="U60" s="5">
        <v>0</v>
      </c>
      <c r="V60" s="5">
        <v>0</v>
      </c>
      <c r="W60" s="5">
        <v>0</v>
      </c>
      <c r="X60" s="5">
        <v>0</v>
      </c>
      <c r="Y60" s="3">
        <f t="shared" si="20"/>
        <v>0</v>
      </c>
      <c r="Z60" s="5"/>
      <c r="AA60" s="5"/>
      <c r="AB60" s="5"/>
      <c r="AC60" s="5"/>
      <c r="AD60" s="5"/>
      <c r="AE60" s="17" t="s">
        <v>114</v>
      </c>
      <c r="AF60" s="8"/>
      <c r="AG60" s="5">
        <v>0</v>
      </c>
      <c r="AH60" s="5">
        <v>0</v>
      </c>
      <c r="AI60" s="5">
        <v>0</v>
      </c>
      <c r="AJ60" s="5">
        <v>0</v>
      </c>
      <c r="AK60" s="5">
        <v>0</v>
      </c>
    </row>
    <row r="61" spans="4:37">
      <c r="D61" s="17" t="s">
        <v>115</v>
      </c>
      <c r="E61" s="5"/>
      <c r="F61" s="5"/>
      <c r="G61" s="5">
        <v>0</v>
      </c>
      <c r="H61" s="5"/>
      <c r="I61" s="5">
        <v>0</v>
      </c>
      <c r="J61" s="5">
        <v>0</v>
      </c>
      <c r="K61" s="5">
        <v>0</v>
      </c>
      <c r="L61" s="5">
        <v>0</v>
      </c>
      <c r="M61" s="5">
        <v>0</v>
      </c>
      <c r="N61" s="5">
        <v>0</v>
      </c>
      <c r="O61" s="5">
        <v>0</v>
      </c>
      <c r="P61" s="5">
        <v>0</v>
      </c>
      <c r="Q61" s="5">
        <v>0</v>
      </c>
      <c r="R61" s="5">
        <v>0</v>
      </c>
      <c r="S61" s="5">
        <v>0</v>
      </c>
      <c r="T61" s="5">
        <v>0</v>
      </c>
      <c r="U61" s="5">
        <v>0</v>
      </c>
      <c r="V61" s="5">
        <v>0</v>
      </c>
      <c r="W61" s="5">
        <v>0</v>
      </c>
      <c r="X61" s="5">
        <v>0</v>
      </c>
      <c r="Y61" s="3">
        <f t="shared" si="20"/>
        <v>0</v>
      </c>
      <c r="Z61" s="5"/>
      <c r="AA61" s="5"/>
      <c r="AB61" s="5"/>
      <c r="AC61" s="5"/>
      <c r="AD61" s="5"/>
      <c r="AE61" s="17" t="s">
        <v>115</v>
      </c>
      <c r="AF61" s="8"/>
      <c r="AG61" s="5">
        <v>0</v>
      </c>
      <c r="AH61" s="5">
        <v>0</v>
      </c>
      <c r="AI61" s="5">
        <v>0</v>
      </c>
      <c r="AJ61" s="5">
        <v>0</v>
      </c>
      <c r="AK61" s="5">
        <v>0</v>
      </c>
    </row>
    <row r="62" spans="4:37">
      <c r="D62" s="17" t="s">
        <v>116</v>
      </c>
      <c r="E62" s="5"/>
      <c r="F62" s="5"/>
      <c r="G62" s="5">
        <v>0</v>
      </c>
      <c r="H62" s="5"/>
      <c r="I62" s="5">
        <v>0</v>
      </c>
      <c r="J62" s="5">
        <v>0</v>
      </c>
      <c r="K62" s="5">
        <v>0</v>
      </c>
      <c r="L62" s="5">
        <v>0</v>
      </c>
      <c r="M62" s="5">
        <v>0</v>
      </c>
      <c r="N62" s="5">
        <v>0</v>
      </c>
      <c r="O62" s="5">
        <v>0</v>
      </c>
      <c r="P62" s="5">
        <v>0</v>
      </c>
      <c r="Q62" s="5">
        <v>0</v>
      </c>
      <c r="R62" s="5">
        <v>0</v>
      </c>
      <c r="S62" s="5">
        <v>0</v>
      </c>
      <c r="T62" s="5">
        <v>0</v>
      </c>
      <c r="U62" s="5">
        <v>0</v>
      </c>
      <c r="V62" s="5">
        <v>0</v>
      </c>
      <c r="W62" s="5">
        <v>0</v>
      </c>
      <c r="X62" s="5">
        <v>0</v>
      </c>
      <c r="Y62" s="3">
        <f t="shared" si="20"/>
        <v>0</v>
      </c>
      <c r="Z62" s="5"/>
      <c r="AA62" s="5"/>
      <c r="AB62" s="5"/>
      <c r="AC62" s="5"/>
      <c r="AD62" s="5"/>
      <c r="AE62" s="17" t="s">
        <v>116</v>
      </c>
      <c r="AF62" s="8"/>
      <c r="AG62" s="5">
        <v>0</v>
      </c>
      <c r="AH62" s="5">
        <v>0</v>
      </c>
      <c r="AI62" s="5">
        <v>0</v>
      </c>
      <c r="AJ62" s="5">
        <v>0</v>
      </c>
      <c r="AK62" s="5">
        <v>0</v>
      </c>
    </row>
    <row r="63" spans="4:37">
      <c r="D63" s="17" t="s">
        <v>117</v>
      </c>
      <c r="E63" s="5"/>
      <c r="F63" s="5"/>
      <c r="G63" s="5">
        <v>0</v>
      </c>
      <c r="H63" s="5"/>
      <c r="I63" s="5">
        <v>0</v>
      </c>
      <c r="J63" s="5">
        <v>0</v>
      </c>
      <c r="K63" s="5">
        <v>0</v>
      </c>
      <c r="L63" s="5">
        <v>0</v>
      </c>
      <c r="M63" s="5">
        <v>0</v>
      </c>
      <c r="N63" s="5">
        <v>0</v>
      </c>
      <c r="O63" s="5">
        <v>0</v>
      </c>
      <c r="P63" s="5">
        <v>0</v>
      </c>
      <c r="Q63" s="5">
        <v>0</v>
      </c>
      <c r="R63" s="5">
        <v>0</v>
      </c>
      <c r="S63" s="5">
        <v>0</v>
      </c>
      <c r="T63" s="5">
        <v>0</v>
      </c>
      <c r="U63" s="5">
        <v>0</v>
      </c>
      <c r="V63" s="5">
        <v>0</v>
      </c>
      <c r="W63" s="5">
        <v>0</v>
      </c>
      <c r="X63" s="5">
        <v>0</v>
      </c>
      <c r="Y63" s="3">
        <f t="shared" si="20"/>
        <v>0</v>
      </c>
      <c r="Z63" s="5"/>
      <c r="AA63" s="5"/>
      <c r="AB63" s="5"/>
      <c r="AC63" s="5"/>
      <c r="AD63" s="5"/>
      <c r="AE63" s="17" t="s">
        <v>117</v>
      </c>
      <c r="AF63" s="8"/>
      <c r="AG63" s="5">
        <v>0</v>
      </c>
      <c r="AH63" s="5">
        <v>0</v>
      </c>
      <c r="AI63" s="5">
        <v>0</v>
      </c>
      <c r="AJ63" s="5">
        <v>0</v>
      </c>
      <c r="AK63" s="5">
        <v>0</v>
      </c>
    </row>
    <row r="64" spans="4:37">
      <c r="D64" s="17" t="s">
        <v>118</v>
      </c>
      <c r="E64" s="5"/>
      <c r="F64" s="5"/>
      <c r="G64" s="4">
        <v>10930</v>
      </c>
      <c r="H64" s="5"/>
      <c r="I64" s="4">
        <v>3830</v>
      </c>
      <c r="J64" s="4">
        <v>10985</v>
      </c>
      <c r="K64" s="4">
        <v>4010</v>
      </c>
      <c r="L64" s="4">
        <v>16892</v>
      </c>
      <c r="M64" s="4">
        <v>10295</v>
      </c>
      <c r="N64" s="4">
        <v>196675</v>
      </c>
      <c r="O64" s="4">
        <v>271774</v>
      </c>
      <c r="P64" s="4">
        <v>191130</v>
      </c>
      <c r="Q64" s="4">
        <v>198449</v>
      </c>
      <c r="R64" s="4">
        <v>239620</v>
      </c>
      <c r="S64" s="4">
        <v>203058</v>
      </c>
      <c r="T64" s="4">
        <v>41525</v>
      </c>
      <c r="U64" s="4">
        <v>108962</v>
      </c>
      <c r="V64" s="4">
        <v>92106</v>
      </c>
      <c r="W64" s="4">
        <v>38493</v>
      </c>
      <c r="X64" s="4">
        <v>34908</v>
      </c>
      <c r="Y64" s="3">
        <f t="shared" si="20"/>
        <v>28147</v>
      </c>
      <c r="Z64" s="5"/>
      <c r="AA64" s="5"/>
      <c r="AB64" s="5"/>
      <c r="AC64" s="5"/>
      <c r="AD64" s="5"/>
      <c r="AE64" s="17" t="s">
        <v>118</v>
      </c>
      <c r="AF64" s="8"/>
      <c r="AG64" s="4">
        <v>108962</v>
      </c>
      <c r="AH64" s="4">
        <v>92106</v>
      </c>
      <c r="AI64" s="4">
        <v>38493</v>
      </c>
      <c r="AJ64" s="4">
        <v>34908</v>
      </c>
      <c r="AK64" s="4">
        <v>28147</v>
      </c>
    </row>
    <row r="65" spans="4:37">
      <c r="D65" s="17" t="s">
        <v>119</v>
      </c>
      <c r="E65" s="5"/>
      <c r="F65" s="5"/>
      <c r="G65" s="4">
        <v>162668</v>
      </c>
      <c r="H65" s="5"/>
      <c r="I65" s="4">
        <v>122344</v>
      </c>
      <c r="J65" s="4">
        <v>54501</v>
      </c>
      <c r="K65" s="5">
        <v>147</v>
      </c>
      <c r="L65" s="4">
        <v>1892099</v>
      </c>
      <c r="M65" s="4">
        <v>1800360</v>
      </c>
      <c r="N65" s="5">
        <v>275</v>
      </c>
      <c r="O65" s="4">
        <v>21805</v>
      </c>
      <c r="P65" s="4">
        <v>55406</v>
      </c>
      <c r="Q65" s="4">
        <v>142418</v>
      </c>
      <c r="R65" s="4">
        <v>614355</v>
      </c>
      <c r="S65" s="4">
        <v>732698</v>
      </c>
      <c r="T65" s="4">
        <v>565210</v>
      </c>
      <c r="U65" s="4">
        <v>366793</v>
      </c>
      <c r="V65" s="4">
        <v>349769</v>
      </c>
      <c r="W65" s="4">
        <v>677797</v>
      </c>
      <c r="X65" s="4">
        <v>2296308</v>
      </c>
      <c r="Y65" s="3">
        <f t="shared" si="20"/>
        <v>1477830</v>
      </c>
      <c r="Z65" s="5"/>
      <c r="AA65" s="5"/>
      <c r="AB65" s="5"/>
      <c r="AC65" s="5"/>
      <c r="AD65" s="5"/>
      <c r="AE65" s="17" t="s">
        <v>119</v>
      </c>
      <c r="AF65" s="8"/>
      <c r="AG65" s="4">
        <v>366793</v>
      </c>
      <c r="AH65" s="4">
        <v>349769</v>
      </c>
      <c r="AI65" s="4">
        <v>677797</v>
      </c>
      <c r="AJ65" s="4">
        <v>2296308</v>
      </c>
      <c r="AK65" s="4">
        <v>1477830</v>
      </c>
    </row>
    <row r="66" spans="4:37">
      <c r="D66" s="17" t="s">
        <v>120</v>
      </c>
      <c r="E66" s="5"/>
      <c r="F66" s="5"/>
      <c r="G66" s="5">
        <v>0</v>
      </c>
      <c r="H66" s="5"/>
      <c r="I66" s="5">
        <v>0</v>
      </c>
      <c r="J66" s="5">
        <v>0</v>
      </c>
      <c r="K66" s="5">
        <v>0</v>
      </c>
      <c r="L66" s="5">
        <v>0</v>
      </c>
      <c r="M66" s="5">
        <v>0</v>
      </c>
      <c r="N66" s="5">
        <v>0</v>
      </c>
      <c r="O66" s="5">
        <v>0</v>
      </c>
      <c r="P66" s="5">
        <v>0</v>
      </c>
      <c r="Q66" s="5">
        <v>0</v>
      </c>
      <c r="R66" s="5">
        <v>0</v>
      </c>
      <c r="S66" s="5">
        <v>0</v>
      </c>
      <c r="T66" s="5">
        <v>0</v>
      </c>
      <c r="U66" s="5">
        <v>0</v>
      </c>
      <c r="V66" s="5">
        <v>0</v>
      </c>
      <c r="W66" s="5">
        <v>0</v>
      </c>
      <c r="X66" s="5">
        <v>0</v>
      </c>
      <c r="Y66" s="3">
        <f t="shared" si="20"/>
        <v>0</v>
      </c>
      <c r="Z66" s="5"/>
      <c r="AA66" s="5"/>
      <c r="AB66" s="5"/>
      <c r="AC66" s="5"/>
      <c r="AD66" s="5"/>
      <c r="AE66" s="17" t="s">
        <v>120</v>
      </c>
      <c r="AF66" s="8"/>
      <c r="AG66" s="5">
        <v>0</v>
      </c>
      <c r="AH66" s="5">
        <v>0</v>
      </c>
      <c r="AI66" s="5">
        <v>0</v>
      </c>
      <c r="AJ66" s="5">
        <v>0</v>
      </c>
      <c r="AK66" s="5">
        <v>0</v>
      </c>
    </row>
    <row r="67" spans="4:37">
      <c r="D67" s="17" t="s">
        <v>121</v>
      </c>
      <c r="E67" s="5"/>
      <c r="F67" s="5"/>
      <c r="G67" s="5">
        <v>0</v>
      </c>
      <c r="H67" s="5"/>
      <c r="I67" s="5">
        <v>0</v>
      </c>
      <c r="J67" s="5">
        <v>0</v>
      </c>
      <c r="K67" s="5">
        <v>0</v>
      </c>
      <c r="L67" s="5">
        <v>0</v>
      </c>
      <c r="M67" s="5">
        <v>359</v>
      </c>
      <c r="N67" s="4">
        <v>1848</v>
      </c>
      <c r="O67" s="5">
        <v>0</v>
      </c>
      <c r="P67" s="4">
        <v>1139</v>
      </c>
      <c r="Q67" s="4">
        <v>2929</v>
      </c>
      <c r="R67" s="5">
        <v>0</v>
      </c>
      <c r="S67" s="4">
        <v>1667</v>
      </c>
      <c r="T67" s="4">
        <v>2853</v>
      </c>
      <c r="U67" s="5">
        <v>335</v>
      </c>
      <c r="V67" s="5">
        <v>0</v>
      </c>
      <c r="W67" s="5">
        <v>258</v>
      </c>
      <c r="X67" s="4">
        <v>87366</v>
      </c>
      <c r="Y67" s="3">
        <f t="shared" si="20"/>
        <v>149305</v>
      </c>
      <c r="Z67" s="5"/>
      <c r="AA67" s="5"/>
      <c r="AB67" s="5"/>
      <c r="AC67" s="5"/>
      <c r="AD67" s="5"/>
      <c r="AE67" s="17" t="s">
        <v>121</v>
      </c>
      <c r="AF67" s="8"/>
      <c r="AG67" s="5">
        <v>335</v>
      </c>
      <c r="AH67" s="5">
        <v>0</v>
      </c>
      <c r="AI67" s="5">
        <v>258</v>
      </c>
      <c r="AJ67" s="4">
        <v>87366</v>
      </c>
      <c r="AK67" s="4">
        <v>149305</v>
      </c>
    </row>
    <row r="68" spans="4:37">
      <c r="D68" s="17" t="s">
        <v>122</v>
      </c>
      <c r="E68" s="5"/>
      <c r="F68" s="5"/>
      <c r="G68" s="5">
        <v>0</v>
      </c>
      <c r="H68" s="5"/>
      <c r="I68" s="5">
        <v>0</v>
      </c>
      <c r="J68" s="5">
        <v>614</v>
      </c>
      <c r="K68" s="5">
        <v>773</v>
      </c>
      <c r="L68" s="5">
        <v>909</v>
      </c>
      <c r="M68" s="4">
        <v>1588</v>
      </c>
      <c r="N68" s="4">
        <v>1482</v>
      </c>
      <c r="O68" s="5">
        <v>0</v>
      </c>
      <c r="P68" s="5">
        <v>0</v>
      </c>
      <c r="Q68" s="5">
        <v>0</v>
      </c>
      <c r="R68" s="5">
        <v>0</v>
      </c>
      <c r="S68" s="5">
        <v>0</v>
      </c>
      <c r="T68" s="5">
        <v>0</v>
      </c>
      <c r="U68" s="5">
        <v>0</v>
      </c>
      <c r="V68" s="5">
        <v>0</v>
      </c>
      <c r="W68" s="5">
        <v>0</v>
      </c>
      <c r="X68" s="5">
        <v>0</v>
      </c>
      <c r="Y68" s="3">
        <f t="shared" si="20"/>
        <v>0</v>
      </c>
      <c r="Z68" s="5"/>
      <c r="AA68" s="5"/>
      <c r="AB68" s="5"/>
      <c r="AC68" s="5"/>
      <c r="AD68" s="5"/>
      <c r="AE68" s="17" t="s">
        <v>122</v>
      </c>
      <c r="AF68" s="8"/>
      <c r="AG68" s="5">
        <v>0</v>
      </c>
      <c r="AH68" s="5">
        <v>0</v>
      </c>
      <c r="AI68" s="5">
        <v>0</v>
      </c>
      <c r="AJ68" s="5">
        <v>0</v>
      </c>
      <c r="AK68" s="5">
        <v>0</v>
      </c>
    </row>
    <row r="69" spans="4:37">
      <c r="D69" s="17" t="s">
        <v>123</v>
      </c>
      <c r="E69" s="5"/>
      <c r="F69" s="5"/>
      <c r="G69" s="5">
        <v>0</v>
      </c>
      <c r="H69" s="5"/>
      <c r="I69" s="5">
        <v>0</v>
      </c>
      <c r="J69" s="5">
        <v>446</v>
      </c>
      <c r="K69" s="5">
        <v>0</v>
      </c>
      <c r="L69" s="4">
        <v>1760</v>
      </c>
      <c r="M69" s="4">
        <v>2937</v>
      </c>
      <c r="N69" s="5">
        <v>557</v>
      </c>
      <c r="O69" s="5">
        <v>60</v>
      </c>
      <c r="P69" s="5">
        <v>13</v>
      </c>
      <c r="Q69" s="5">
        <v>13</v>
      </c>
      <c r="R69" s="4">
        <v>6605</v>
      </c>
      <c r="S69" s="4">
        <v>5611</v>
      </c>
      <c r="T69" s="4">
        <v>3379</v>
      </c>
      <c r="U69" s="4">
        <v>7858</v>
      </c>
      <c r="V69" s="4">
        <v>7774</v>
      </c>
      <c r="W69" s="4">
        <v>6081</v>
      </c>
      <c r="X69" s="4">
        <v>5231</v>
      </c>
      <c r="Y69" s="3">
        <f t="shared" si="20"/>
        <v>2763</v>
      </c>
      <c r="Z69" s="5"/>
      <c r="AA69" s="5"/>
      <c r="AB69" s="5"/>
      <c r="AC69" s="5"/>
      <c r="AD69" s="5"/>
      <c r="AE69" s="17" t="s">
        <v>123</v>
      </c>
      <c r="AF69" s="8"/>
      <c r="AG69" s="4">
        <v>7858</v>
      </c>
      <c r="AH69" s="4">
        <v>7774</v>
      </c>
      <c r="AI69" s="4">
        <v>6081</v>
      </c>
      <c r="AJ69" s="4">
        <v>5231</v>
      </c>
      <c r="AK69" s="4">
        <v>2763</v>
      </c>
    </row>
    <row r="70" spans="4:37">
      <c r="D70" s="17" t="s">
        <v>124</v>
      </c>
      <c r="E70" s="5"/>
      <c r="F70" s="5"/>
      <c r="G70" s="5">
        <v>0</v>
      </c>
      <c r="H70" s="5"/>
      <c r="I70" s="5">
        <v>0</v>
      </c>
      <c r="J70" s="5">
        <v>0</v>
      </c>
      <c r="K70" s="5">
        <v>0</v>
      </c>
      <c r="L70" s="5">
        <v>0</v>
      </c>
      <c r="M70" s="4">
        <v>224916</v>
      </c>
      <c r="N70" s="4">
        <v>7630</v>
      </c>
      <c r="O70" s="4">
        <v>396310</v>
      </c>
      <c r="P70" s="5">
        <v>0</v>
      </c>
      <c r="Q70" s="4">
        <v>986180</v>
      </c>
      <c r="R70" s="4">
        <v>34977</v>
      </c>
      <c r="S70" s="4">
        <v>12305</v>
      </c>
      <c r="T70" s="4">
        <v>47797</v>
      </c>
      <c r="U70" s="4">
        <v>46806</v>
      </c>
      <c r="V70" s="4">
        <v>42777</v>
      </c>
      <c r="W70" s="4">
        <v>41125</v>
      </c>
      <c r="X70" s="4">
        <v>40874</v>
      </c>
      <c r="Y70" s="3">
        <f t="shared" si="20"/>
        <v>114879</v>
      </c>
      <c r="Z70" s="5"/>
      <c r="AA70" s="5"/>
      <c r="AB70" s="5"/>
      <c r="AC70" s="5"/>
      <c r="AD70" s="5"/>
      <c r="AE70" s="17" t="s">
        <v>124</v>
      </c>
      <c r="AF70" s="8"/>
      <c r="AG70" s="4">
        <v>46806</v>
      </c>
      <c r="AH70" s="4">
        <v>42777</v>
      </c>
      <c r="AI70" s="4">
        <v>41125</v>
      </c>
      <c r="AJ70" s="4">
        <v>94844</v>
      </c>
      <c r="AK70" s="4">
        <v>114879</v>
      </c>
    </row>
    <row r="71" spans="4:37">
      <c r="D71" s="17" t="s">
        <v>125</v>
      </c>
      <c r="E71" s="5"/>
      <c r="F71" s="5"/>
      <c r="G71" s="5">
        <v>0</v>
      </c>
      <c r="H71" s="5"/>
      <c r="I71" s="5">
        <v>0</v>
      </c>
      <c r="J71" s="5">
        <v>0</v>
      </c>
      <c r="K71" s="5">
        <v>0</v>
      </c>
      <c r="L71" s="5">
        <v>0</v>
      </c>
      <c r="M71" s="5">
        <v>853</v>
      </c>
      <c r="N71" s="4">
        <v>33344</v>
      </c>
      <c r="O71" s="4">
        <v>1776</v>
      </c>
      <c r="P71" s="5">
        <v>272</v>
      </c>
      <c r="Q71" s="5">
        <v>192</v>
      </c>
      <c r="R71" s="5">
        <v>192</v>
      </c>
      <c r="S71" s="5">
        <v>192</v>
      </c>
      <c r="T71" s="5">
        <v>192</v>
      </c>
      <c r="U71" s="5">
        <v>192</v>
      </c>
      <c r="V71" s="5">
        <v>192</v>
      </c>
      <c r="W71" s="5">
        <v>192</v>
      </c>
      <c r="X71" s="5">
        <v>192</v>
      </c>
      <c r="Y71" s="3">
        <f t="shared" si="20"/>
        <v>192</v>
      </c>
      <c r="Z71" s="5"/>
      <c r="AA71" s="5"/>
      <c r="AB71" s="5"/>
      <c r="AC71" s="5"/>
      <c r="AD71" s="5"/>
      <c r="AE71" s="17" t="s">
        <v>125</v>
      </c>
      <c r="AF71" s="8"/>
      <c r="AG71" s="5">
        <v>192</v>
      </c>
      <c r="AH71" s="5">
        <v>192</v>
      </c>
      <c r="AI71" s="5">
        <v>192</v>
      </c>
      <c r="AJ71" s="5">
        <v>192</v>
      </c>
      <c r="AK71" s="5">
        <v>192</v>
      </c>
    </row>
    <row r="72" spans="4:37">
      <c r="D72" s="13" t="s">
        <v>126</v>
      </c>
      <c r="E72" s="3">
        <v>31254</v>
      </c>
      <c r="F72" s="3">
        <v>169700</v>
      </c>
      <c r="G72" s="3">
        <v>299240</v>
      </c>
      <c r="H72" s="3">
        <v>611530</v>
      </c>
      <c r="I72" s="3">
        <v>1662686</v>
      </c>
      <c r="J72" s="3">
        <v>2224838</v>
      </c>
      <c r="K72" s="3">
        <v>2902468</v>
      </c>
      <c r="L72" s="3">
        <v>3717923</v>
      </c>
      <c r="M72" s="3">
        <v>5049032</v>
      </c>
      <c r="N72" s="3">
        <v>6225812</v>
      </c>
      <c r="O72" s="3">
        <v>7094262</v>
      </c>
      <c r="P72" s="3">
        <v>8253857</v>
      </c>
      <c r="Q72" s="3">
        <v>9257819</v>
      </c>
      <c r="R72" s="3">
        <v>10182286</v>
      </c>
      <c r="S72" s="3">
        <v>11448075</v>
      </c>
      <c r="T72" s="3">
        <v>13238376</v>
      </c>
      <c r="U72" s="3">
        <v>14774971</v>
      </c>
      <c r="V72" s="3">
        <v>16799289</v>
      </c>
      <c r="W72" s="3">
        <v>18605667</v>
      </c>
      <c r="X72" s="3">
        <v>21420177</v>
      </c>
      <c r="Y72" s="3">
        <f t="shared" si="20"/>
        <v>25356125</v>
      </c>
      <c r="Z72" s="3"/>
      <c r="AA72" s="3"/>
      <c r="AB72" s="3"/>
      <c r="AC72" s="3"/>
      <c r="AD72" s="3"/>
      <c r="AE72" s="13" t="s">
        <v>126</v>
      </c>
      <c r="AF72" s="8"/>
      <c r="AG72" s="3">
        <v>14774971</v>
      </c>
      <c r="AH72" s="3">
        <v>16799289</v>
      </c>
      <c r="AI72" s="3">
        <v>18605667</v>
      </c>
      <c r="AJ72" s="3">
        <v>21417985</v>
      </c>
      <c r="AK72" s="3">
        <v>25356125</v>
      </c>
    </row>
    <row r="73" spans="4:37">
      <c r="D73" s="14" t="s">
        <v>127</v>
      </c>
      <c r="E73" s="4">
        <v>31254</v>
      </c>
      <c r="F73" s="4">
        <v>169700</v>
      </c>
      <c r="G73" s="4">
        <v>297440</v>
      </c>
      <c r="H73" s="4">
        <v>608780</v>
      </c>
      <c r="I73" s="4">
        <v>1659936</v>
      </c>
      <c r="J73" s="4">
        <v>2222088</v>
      </c>
      <c r="K73" s="4">
        <v>2899718</v>
      </c>
      <c r="L73" s="4">
        <v>3715173</v>
      </c>
      <c r="M73" s="4">
        <v>5046282</v>
      </c>
      <c r="N73" s="4">
        <v>6223062</v>
      </c>
      <c r="O73" s="4">
        <v>7091512</v>
      </c>
      <c r="P73" s="4">
        <v>8251107</v>
      </c>
      <c r="Q73" s="4">
        <v>9255069</v>
      </c>
      <c r="R73" s="4">
        <v>10179536</v>
      </c>
      <c r="S73" s="4">
        <v>11445325</v>
      </c>
      <c r="T73" s="4">
        <v>13235626</v>
      </c>
      <c r="U73" s="4">
        <v>14772221</v>
      </c>
      <c r="V73" s="4">
        <v>16796539</v>
      </c>
      <c r="W73" s="4">
        <v>18602917</v>
      </c>
      <c r="X73" s="4">
        <v>21417427</v>
      </c>
      <c r="Y73" s="3">
        <f t="shared" si="20"/>
        <v>25353375</v>
      </c>
      <c r="Z73" s="4"/>
      <c r="AA73" s="4"/>
      <c r="AB73" s="4"/>
      <c r="AC73" s="4"/>
      <c r="AD73" s="4"/>
      <c r="AE73" s="14" t="s">
        <v>127</v>
      </c>
      <c r="AF73" s="8"/>
      <c r="AG73" s="4">
        <v>14772221</v>
      </c>
      <c r="AH73" s="4">
        <v>16796539</v>
      </c>
      <c r="AI73" s="4">
        <v>18602917</v>
      </c>
      <c r="AJ73" s="4">
        <v>21415235</v>
      </c>
      <c r="AK73" s="4">
        <v>25353375</v>
      </c>
    </row>
    <row r="74" spans="4:37">
      <c r="D74" s="14" t="s">
        <v>128</v>
      </c>
      <c r="E74" s="5">
        <v>0</v>
      </c>
      <c r="F74" s="5">
        <v>0</v>
      </c>
      <c r="G74" s="4">
        <v>1800</v>
      </c>
      <c r="H74" s="4">
        <v>2750</v>
      </c>
      <c r="I74" s="4">
        <v>2750</v>
      </c>
      <c r="J74" s="4">
        <v>2750</v>
      </c>
      <c r="K74" s="4">
        <v>2750</v>
      </c>
      <c r="L74" s="4">
        <v>2750</v>
      </c>
      <c r="M74" s="4">
        <v>2750</v>
      </c>
      <c r="N74" s="4">
        <v>2750</v>
      </c>
      <c r="O74" s="4">
        <v>2750</v>
      </c>
      <c r="P74" s="4">
        <v>2750</v>
      </c>
      <c r="Q74" s="4">
        <v>2750</v>
      </c>
      <c r="R74" s="4">
        <v>2750</v>
      </c>
      <c r="S74" s="4">
        <v>2750</v>
      </c>
      <c r="T74" s="4">
        <v>2750</v>
      </c>
      <c r="U74" s="4">
        <v>2750</v>
      </c>
      <c r="V74" s="4">
        <v>2750</v>
      </c>
      <c r="W74" s="4">
        <v>2750</v>
      </c>
      <c r="X74" s="4">
        <v>2750</v>
      </c>
      <c r="Y74" s="3">
        <f t="shared" si="20"/>
        <v>2750</v>
      </c>
      <c r="Z74" s="5"/>
      <c r="AA74" s="5"/>
      <c r="AB74" s="5"/>
      <c r="AC74" s="5"/>
      <c r="AD74" s="5"/>
      <c r="AE74" s="14" t="s">
        <v>128</v>
      </c>
      <c r="AF74" s="8"/>
      <c r="AG74" s="4">
        <v>2750</v>
      </c>
      <c r="AH74" s="4">
        <v>2750</v>
      </c>
      <c r="AI74" s="4">
        <v>2750</v>
      </c>
      <c r="AJ74" s="4">
        <v>2750</v>
      </c>
      <c r="AK74" s="4">
        <v>2750</v>
      </c>
    </row>
    <row r="75" spans="4:37">
      <c r="D75" s="16" t="s">
        <v>129</v>
      </c>
      <c r="E75" s="3">
        <v>550408</v>
      </c>
      <c r="F75" s="3">
        <v>979233</v>
      </c>
      <c r="G75" s="3">
        <v>1583705</v>
      </c>
      <c r="H75" s="3">
        <v>2219477</v>
      </c>
      <c r="I75" s="3">
        <v>3409220</v>
      </c>
      <c r="J75" s="3">
        <v>5356052</v>
      </c>
      <c r="K75" s="3">
        <v>6124834</v>
      </c>
      <c r="L75" s="3">
        <v>10395415</v>
      </c>
      <c r="M75" s="3">
        <v>12304544</v>
      </c>
      <c r="N75" s="3">
        <v>14943087</v>
      </c>
      <c r="O75" s="3">
        <v>14209183</v>
      </c>
      <c r="P75" s="3">
        <v>17570557</v>
      </c>
      <c r="Q75" s="3">
        <v>22658344</v>
      </c>
      <c r="R75" s="3">
        <v>26045589</v>
      </c>
      <c r="S75" s="3">
        <v>29833262</v>
      </c>
      <c r="T75" s="3">
        <v>24999677</v>
      </c>
      <c r="U75" s="3">
        <v>29757067</v>
      </c>
      <c r="V75" s="3">
        <v>33394164</v>
      </c>
      <c r="W75" s="3">
        <v>41734323</v>
      </c>
      <c r="X75" s="3">
        <v>53696644</v>
      </c>
      <c r="Y75" s="3">
        <f t="shared" si="20"/>
        <v>51650404</v>
      </c>
      <c r="Z75" s="3"/>
      <c r="AA75" s="3"/>
      <c r="AB75" s="3"/>
      <c r="AC75" s="3"/>
      <c r="AD75" s="3"/>
      <c r="AE75" s="16" t="s">
        <v>129</v>
      </c>
      <c r="AF75" s="8"/>
      <c r="AG75" s="3">
        <v>29757067</v>
      </c>
      <c r="AH75" s="3">
        <v>33394164</v>
      </c>
      <c r="AI75" s="3">
        <v>41734323</v>
      </c>
      <c r="AJ75" s="3">
        <v>53697941</v>
      </c>
      <c r="AK75" s="3">
        <v>51650404</v>
      </c>
    </row>
    <row r="76" spans="4:37">
      <c r="E76" s="1"/>
      <c r="F76" s="1"/>
      <c r="G76" s="1"/>
      <c r="H76" s="1"/>
      <c r="I76" s="1"/>
      <c r="J76" s="1"/>
      <c r="K76" s="1"/>
      <c r="L76" s="1"/>
      <c r="M76" s="1"/>
      <c r="N76" s="1"/>
      <c r="O76" s="1"/>
      <c r="P76" s="1"/>
      <c r="Q76" s="1"/>
      <c r="R76" s="1"/>
      <c r="S76" s="1"/>
      <c r="T76" s="1"/>
      <c r="U76" s="1"/>
      <c r="V76" s="1"/>
      <c r="W76" s="1"/>
      <c r="X76" s="1"/>
      <c r="Y76" s="3">
        <f t="shared" si="20"/>
        <v>0</v>
      </c>
      <c r="Z76" s="1"/>
      <c r="AA76" s="1"/>
      <c r="AB76" s="1"/>
      <c r="AC76" s="1"/>
      <c r="AD76" s="1"/>
      <c r="AE76" s="1"/>
    </row>
    <row r="77" spans="4:37">
      <c r="D77" s="16" t="s">
        <v>130</v>
      </c>
      <c r="E77" s="3">
        <v>1514961</v>
      </c>
      <c r="F77" s="3">
        <v>4148298</v>
      </c>
      <c r="G77" s="3">
        <v>8734781</v>
      </c>
      <c r="H77" s="3">
        <v>14100792</v>
      </c>
      <c r="I77" s="3">
        <v>21399752</v>
      </c>
      <c r="J77" s="3">
        <v>13518397</v>
      </c>
      <c r="K77" s="3">
        <v>16429737</v>
      </c>
      <c r="L77" s="3">
        <v>18422051</v>
      </c>
      <c r="M77" s="3">
        <v>20041459</v>
      </c>
      <c r="N77" s="3">
        <v>25397760</v>
      </c>
      <c r="O77" s="3">
        <v>24624085</v>
      </c>
      <c r="P77" s="3">
        <v>27114702</v>
      </c>
      <c r="Q77" s="3">
        <v>32873027</v>
      </c>
      <c r="R77" s="3">
        <v>38707143</v>
      </c>
      <c r="S77" s="3">
        <v>40447138</v>
      </c>
      <c r="T77" s="3">
        <v>43298396</v>
      </c>
      <c r="U77" s="3">
        <v>23259126</v>
      </c>
      <c r="V77" s="3">
        <v>27791982</v>
      </c>
      <c r="W77" s="3">
        <v>29921698</v>
      </c>
      <c r="X77" s="3">
        <v>35633001</v>
      </c>
      <c r="Y77" s="3">
        <f t="shared" si="20"/>
        <v>44023011</v>
      </c>
      <c r="Z77" s="3"/>
      <c r="AA77" s="3"/>
      <c r="AB77" s="3"/>
      <c r="AC77" s="3"/>
      <c r="AD77" s="3"/>
      <c r="AE77" s="16" t="s">
        <v>130</v>
      </c>
      <c r="AF77" s="8"/>
      <c r="AG77" s="3">
        <v>23259126</v>
      </c>
      <c r="AH77" s="3">
        <v>27791982</v>
      </c>
      <c r="AI77" s="3">
        <v>29921698</v>
      </c>
      <c r="AJ77" s="3">
        <v>35671052</v>
      </c>
      <c r="AK77" s="3">
        <v>44023011</v>
      </c>
    </row>
    <row r="78" spans="4:37">
      <c r="D78" s="16" t="s">
        <v>131</v>
      </c>
      <c r="E78" s="2">
        <v>0</v>
      </c>
      <c r="F78" s="2">
        <v>0</v>
      </c>
      <c r="G78" s="2">
        <v>0</v>
      </c>
      <c r="H78" s="2">
        <v>0</v>
      </c>
      <c r="I78" s="2">
        <v>0</v>
      </c>
      <c r="J78" s="3">
        <v>19506</v>
      </c>
      <c r="K78" s="3">
        <v>47898</v>
      </c>
      <c r="L78" s="3">
        <v>18025</v>
      </c>
      <c r="M78" s="3">
        <v>24155</v>
      </c>
      <c r="N78" s="3">
        <v>27513</v>
      </c>
      <c r="O78" s="3">
        <v>29781</v>
      </c>
      <c r="P78" s="3">
        <v>86813</v>
      </c>
      <c r="Q78" s="3">
        <v>228370</v>
      </c>
      <c r="R78" s="3">
        <v>747445</v>
      </c>
      <c r="S78" s="3">
        <v>915669</v>
      </c>
      <c r="T78" s="3">
        <v>639785</v>
      </c>
      <c r="U78" s="3">
        <v>45589</v>
      </c>
      <c r="V78" s="3">
        <v>75022</v>
      </c>
      <c r="W78" s="3">
        <v>91298</v>
      </c>
      <c r="X78" s="3">
        <v>-24261</v>
      </c>
      <c r="Y78" s="3">
        <f t="shared" si="20"/>
        <v>13483</v>
      </c>
      <c r="Z78" s="3"/>
      <c r="AA78" s="3"/>
      <c r="AB78" s="3"/>
      <c r="AC78" s="3"/>
      <c r="AD78" s="3"/>
      <c r="AE78" s="16" t="s">
        <v>131</v>
      </c>
      <c r="AF78" s="8"/>
      <c r="AG78" s="3">
        <v>45589</v>
      </c>
      <c r="AH78" s="3">
        <v>75022</v>
      </c>
      <c r="AI78" s="3">
        <v>91298</v>
      </c>
      <c r="AJ78" s="3">
        <v>13790</v>
      </c>
      <c r="AK78" s="3">
        <v>13483</v>
      </c>
    </row>
    <row r="79" spans="4:37">
      <c r="D79" s="16" t="s">
        <v>132</v>
      </c>
      <c r="E79" s="3">
        <v>1514961</v>
      </c>
      <c r="F79" s="3">
        <v>4148298</v>
      </c>
      <c r="G79" s="3">
        <v>8734781</v>
      </c>
      <c r="H79" s="3">
        <v>14100792</v>
      </c>
      <c r="I79" s="3">
        <v>21399752</v>
      </c>
      <c r="J79" s="3">
        <v>13498891</v>
      </c>
      <c r="K79" s="3">
        <v>16381840</v>
      </c>
      <c r="L79" s="3">
        <v>18404026</v>
      </c>
      <c r="M79" s="3">
        <v>20017304</v>
      </c>
      <c r="N79" s="3">
        <v>25370247</v>
      </c>
      <c r="O79" s="3">
        <v>24594304</v>
      </c>
      <c r="P79" s="3">
        <v>27027889</v>
      </c>
      <c r="Q79" s="3">
        <v>32644656</v>
      </c>
      <c r="R79" s="3">
        <v>37959699</v>
      </c>
      <c r="S79" s="3">
        <v>39531469</v>
      </c>
      <c r="T79" s="3">
        <v>42658611</v>
      </c>
      <c r="U79" s="3">
        <v>23213537</v>
      </c>
      <c r="V79" s="3">
        <v>27716960</v>
      </c>
      <c r="W79" s="3">
        <v>29830401</v>
      </c>
      <c r="X79" s="3">
        <v>35657263</v>
      </c>
      <c r="Y79" s="3">
        <f t="shared" si="20"/>
        <v>44009528</v>
      </c>
      <c r="Z79" s="3"/>
      <c r="AA79" s="3"/>
      <c r="AB79" s="3"/>
      <c r="AC79" s="3"/>
      <c r="AD79" s="3"/>
      <c r="AE79" s="16" t="s">
        <v>132</v>
      </c>
      <c r="AF79" s="8"/>
      <c r="AG79" s="3">
        <v>23213537</v>
      </c>
      <c r="AH79" s="3">
        <v>27716960</v>
      </c>
      <c r="AI79" s="3">
        <v>29830401</v>
      </c>
      <c r="AJ79" s="3">
        <v>35657263</v>
      </c>
      <c r="AK79" s="3">
        <v>44009528</v>
      </c>
    </row>
    <row r="80" spans="4:37">
      <c r="D80" s="16" t="s">
        <v>133</v>
      </c>
      <c r="E80" s="3">
        <v>1361252</v>
      </c>
      <c r="F80" s="3">
        <v>3890028</v>
      </c>
      <c r="G80" s="3">
        <v>8196631</v>
      </c>
      <c r="H80" s="3">
        <v>13179645</v>
      </c>
      <c r="I80" s="3">
        <v>20048519</v>
      </c>
      <c r="J80" s="3">
        <v>11537443</v>
      </c>
      <c r="K80" s="3">
        <v>13403404</v>
      </c>
      <c r="L80" s="3">
        <v>14718673</v>
      </c>
      <c r="M80" s="3">
        <v>16028811</v>
      </c>
      <c r="N80" s="3">
        <v>20412099</v>
      </c>
      <c r="O80" s="3">
        <v>19902159</v>
      </c>
      <c r="P80" s="3">
        <v>21488736</v>
      </c>
      <c r="Q80" s="3">
        <v>26371196</v>
      </c>
      <c r="R80" s="3">
        <v>30465879</v>
      </c>
      <c r="S80" s="3">
        <v>31093334</v>
      </c>
      <c r="T80" s="3">
        <v>32976206</v>
      </c>
      <c r="U80" s="3">
        <v>14490658</v>
      </c>
      <c r="V80" s="3">
        <v>17004911</v>
      </c>
      <c r="W80" s="3">
        <v>18016743</v>
      </c>
      <c r="X80" s="3">
        <v>21977258</v>
      </c>
      <c r="Y80" s="3">
        <f t="shared" si="20"/>
        <v>26842249</v>
      </c>
      <c r="Z80" s="3"/>
      <c r="AA80" s="3"/>
      <c r="AB80" s="3"/>
      <c r="AC80" s="3"/>
      <c r="AD80" s="3"/>
      <c r="AE80" s="16" t="s">
        <v>133</v>
      </c>
      <c r="AF80" s="8"/>
      <c r="AG80" s="3">
        <v>14490658</v>
      </c>
      <c r="AH80" s="3">
        <v>17004911</v>
      </c>
      <c r="AI80" s="3">
        <v>18016743</v>
      </c>
      <c r="AJ80" s="3">
        <v>22025298</v>
      </c>
      <c r="AK80" s="3">
        <v>26842249</v>
      </c>
    </row>
    <row r="81" spans="4:37">
      <c r="D81" s="16" t="s">
        <v>134</v>
      </c>
      <c r="E81" s="3">
        <v>153709</v>
      </c>
      <c r="F81" s="3">
        <v>258270</v>
      </c>
      <c r="G81" s="3">
        <v>538150</v>
      </c>
      <c r="H81" s="3">
        <v>921147</v>
      </c>
      <c r="I81" s="3">
        <v>1351233</v>
      </c>
      <c r="J81" s="3">
        <v>1961448</v>
      </c>
      <c r="K81" s="3">
        <v>2978436</v>
      </c>
      <c r="L81" s="3">
        <v>3685353</v>
      </c>
      <c r="M81" s="3">
        <v>3988493</v>
      </c>
      <c r="N81" s="3">
        <v>4958148</v>
      </c>
      <c r="O81" s="3">
        <v>4692145</v>
      </c>
      <c r="P81" s="3">
        <v>5539153</v>
      </c>
      <c r="Q81" s="3">
        <v>6273460</v>
      </c>
      <c r="R81" s="3">
        <v>7493820</v>
      </c>
      <c r="S81" s="3">
        <v>8438135</v>
      </c>
      <c r="T81" s="3">
        <v>9682405</v>
      </c>
      <c r="U81" s="3">
        <v>8722879</v>
      </c>
      <c r="V81" s="3">
        <v>10712050</v>
      </c>
      <c r="W81" s="3">
        <v>11813657</v>
      </c>
      <c r="X81" s="3">
        <v>13680005</v>
      </c>
      <c r="Y81" s="3">
        <f t="shared" si="20"/>
        <v>17167279</v>
      </c>
      <c r="Z81" s="3"/>
      <c r="AA81" s="3"/>
      <c r="AB81" s="3"/>
      <c r="AC81" s="3"/>
      <c r="AD81" s="3"/>
      <c r="AE81" s="16" t="s">
        <v>134</v>
      </c>
      <c r="AF81" s="8"/>
      <c r="AG81" s="3">
        <v>8722879</v>
      </c>
      <c r="AH81" s="3">
        <v>10712050</v>
      </c>
      <c r="AI81" s="3">
        <v>11813657</v>
      </c>
      <c r="AJ81" s="3">
        <v>13631964</v>
      </c>
      <c r="AK81" s="3">
        <v>17167279</v>
      </c>
    </row>
    <row r="82" spans="4:37">
      <c r="D82" s="16" t="s">
        <v>135</v>
      </c>
      <c r="E82" s="2">
        <v>669</v>
      </c>
      <c r="F82" s="3">
        <v>2164</v>
      </c>
      <c r="G82" s="3">
        <v>4389</v>
      </c>
      <c r="H82" s="3">
        <v>7227</v>
      </c>
      <c r="I82" s="3">
        <v>11278</v>
      </c>
      <c r="J82" s="3">
        <v>48936</v>
      </c>
      <c r="K82" s="3">
        <v>197472</v>
      </c>
      <c r="L82" s="3">
        <v>187941</v>
      </c>
      <c r="M82" s="3">
        <v>464259</v>
      </c>
      <c r="N82" s="3">
        <v>552058</v>
      </c>
      <c r="O82" s="3">
        <v>636518</v>
      </c>
      <c r="P82" s="3">
        <v>385721</v>
      </c>
      <c r="Q82" s="3">
        <v>367645</v>
      </c>
      <c r="R82" s="3">
        <v>452547</v>
      </c>
      <c r="S82" s="3">
        <v>574760</v>
      </c>
      <c r="T82" s="3">
        <v>1583100</v>
      </c>
      <c r="U82" s="3">
        <v>600093</v>
      </c>
      <c r="V82" s="3">
        <v>650495</v>
      </c>
      <c r="W82" s="3">
        <v>821896</v>
      </c>
      <c r="X82" s="3">
        <v>1270789</v>
      </c>
      <c r="Y82" s="3">
        <f t="shared" si="20"/>
        <v>1998504</v>
      </c>
      <c r="Z82" s="3"/>
      <c r="AA82" s="3"/>
      <c r="AB82" s="3"/>
      <c r="AC82" s="3"/>
      <c r="AD82" s="3"/>
      <c r="AE82" s="16" t="s">
        <v>135</v>
      </c>
      <c r="AF82" s="8"/>
      <c r="AG82" s="3">
        <v>600093</v>
      </c>
      <c r="AH82" s="3">
        <v>650495</v>
      </c>
      <c r="AI82" s="3">
        <v>821896</v>
      </c>
      <c r="AJ82" s="3">
        <v>1270789</v>
      </c>
      <c r="AK82" s="3">
        <v>1998504</v>
      </c>
    </row>
    <row r="83" spans="4:37">
      <c r="D83" s="12" t="s">
        <v>136</v>
      </c>
      <c r="E83" s="3">
        <v>12851</v>
      </c>
      <c r="F83" s="3">
        <v>19772</v>
      </c>
      <c r="G83" s="3">
        <v>28326</v>
      </c>
      <c r="H83" s="3">
        <v>40367</v>
      </c>
      <c r="I83" s="3">
        <v>74259</v>
      </c>
      <c r="J83" s="3">
        <v>72344</v>
      </c>
      <c r="K83" s="3">
        <v>495236</v>
      </c>
      <c r="L83" s="3">
        <v>445371</v>
      </c>
      <c r="M83" s="3">
        <v>559127</v>
      </c>
      <c r="N83" s="3">
        <v>693758</v>
      </c>
      <c r="O83" s="3">
        <v>549888</v>
      </c>
      <c r="P83" s="3">
        <v>270556</v>
      </c>
      <c r="Q83" s="3">
        <v>354076</v>
      </c>
      <c r="R83" s="3">
        <v>620412</v>
      </c>
      <c r="S83" s="3">
        <v>694214</v>
      </c>
      <c r="T83" s="3">
        <v>600872</v>
      </c>
      <c r="U83" s="3">
        <v>361047</v>
      </c>
      <c r="V83" s="3">
        <v>592386</v>
      </c>
      <c r="W83" s="3">
        <v>548165</v>
      </c>
      <c r="X83" s="3">
        <v>1142740</v>
      </c>
      <c r="Y83" s="3">
        <f t="shared" si="20"/>
        <v>1687370</v>
      </c>
      <c r="Z83" s="3"/>
      <c r="AA83" s="3"/>
      <c r="AB83" s="3"/>
      <c r="AC83" s="3"/>
      <c r="AD83" s="3"/>
      <c r="AE83" s="12" t="s">
        <v>136</v>
      </c>
      <c r="AF83" s="8"/>
      <c r="AG83" s="3">
        <v>361047</v>
      </c>
      <c r="AH83" s="3">
        <v>592386</v>
      </c>
      <c r="AI83" s="3">
        <v>548165</v>
      </c>
      <c r="AJ83" s="3">
        <v>1144187</v>
      </c>
      <c r="AK83" s="3">
        <v>1687370</v>
      </c>
    </row>
    <row r="84" spans="4:37">
      <c r="D84" s="18" t="s">
        <v>137</v>
      </c>
      <c r="E84" s="3">
        <v>9008</v>
      </c>
      <c r="F84" s="3">
        <v>12867</v>
      </c>
      <c r="G84" s="3">
        <v>21815</v>
      </c>
      <c r="H84" s="3">
        <v>31456</v>
      </c>
      <c r="I84" s="3">
        <v>57961</v>
      </c>
      <c r="J84" s="3">
        <v>42956</v>
      </c>
      <c r="K84" s="3">
        <v>80488</v>
      </c>
      <c r="L84" s="3">
        <v>109699</v>
      </c>
      <c r="M84" s="3">
        <v>238148</v>
      </c>
      <c r="N84" s="3">
        <v>249501</v>
      </c>
      <c r="O84" s="3">
        <v>228659</v>
      </c>
      <c r="P84" s="3">
        <v>132491</v>
      </c>
      <c r="Q84" s="3">
        <v>166165</v>
      </c>
      <c r="R84" s="3">
        <v>262502</v>
      </c>
      <c r="S84" s="3">
        <v>374186</v>
      </c>
      <c r="T84" s="3">
        <v>368546</v>
      </c>
      <c r="U84" s="3">
        <v>238344</v>
      </c>
      <c r="V84" s="3">
        <v>358988</v>
      </c>
      <c r="W84" s="3">
        <v>385338</v>
      </c>
      <c r="X84" s="3">
        <v>482548</v>
      </c>
      <c r="Y84" s="3">
        <f t="shared" si="20"/>
        <v>645726</v>
      </c>
      <c r="Z84" s="3"/>
      <c r="AA84" s="3"/>
      <c r="AB84" s="3"/>
      <c r="AC84" s="3"/>
      <c r="AD84" s="3"/>
      <c r="AE84" s="18" t="s">
        <v>137</v>
      </c>
      <c r="AF84" s="8"/>
      <c r="AG84" s="3">
        <v>238344</v>
      </c>
      <c r="AH84" s="3">
        <v>358988</v>
      </c>
      <c r="AI84" s="3">
        <v>385338</v>
      </c>
      <c r="AJ84" s="3">
        <v>483996</v>
      </c>
      <c r="AK84" s="3">
        <v>645726</v>
      </c>
    </row>
    <row r="85" spans="4:37" ht="30">
      <c r="D85" s="16" t="s">
        <v>138</v>
      </c>
      <c r="E85" s="2">
        <v>0</v>
      </c>
      <c r="F85" s="2">
        <v>0</v>
      </c>
      <c r="G85" s="2">
        <v>0</v>
      </c>
      <c r="H85" s="2">
        <v>0</v>
      </c>
      <c r="I85" s="2">
        <v>0</v>
      </c>
      <c r="J85" s="3">
        <v>4043</v>
      </c>
      <c r="K85" s="3">
        <v>-39959</v>
      </c>
      <c r="L85" s="3">
        <v>69667</v>
      </c>
      <c r="M85" s="3">
        <v>107834</v>
      </c>
      <c r="N85" s="3">
        <v>35538</v>
      </c>
      <c r="O85" s="3">
        <v>32662</v>
      </c>
      <c r="P85" s="3">
        <v>21521</v>
      </c>
      <c r="Q85" s="3">
        <v>40859</v>
      </c>
      <c r="R85" s="3">
        <v>34475</v>
      </c>
      <c r="S85" s="3">
        <v>35133</v>
      </c>
      <c r="T85" s="3">
        <v>71085</v>
      </c>
      <c r="U85" s="3">
        <v>439027</v>
      </c>
      <c r="V85" s="3">
        <v>404927</v>
      </c>
      <c r="W85" s="3">
        <v>312194</v>
      </c>
      <c r="X85" s="3">
        <v>685330</v>
      </c>
      <c r="Y85" s="3">
        <f t="shared" si="20"/>
        <v>483598</v>
      </c>
      <c r="Z85" s="2"/>
      <c r="AA85" s="2"/>
      <c r="AB85" s="2"/>
      <c r="AC85" s="2"/>
      <c r="AD85" s="2"/>
      <c r="AE85" s="16" t="s">
        <v>138</v>
      </c>
      <c r="AF85" s="8"/>
      <c r="AG85" s="3">
        <v>439027</v>
      </c>
      <c r="AH85" s="3">
        <v>404927</v>
      </c>
      <c r="AI85" s="3">
        <v>312194</v>
      </c>
      <c r="AJ85" s="3">
        <v>686865</v>
      </c>
      <c r="AK85" s="3">
        <v>483598</v>
      </c>
    </row>
    <row r="86" spans="4:37">
      <c r="D86" s="16" t="s">
        <v>139</v>
      </c>
      <c r="E86" s="3">
        <v>81804</v>
      </c>
      <c r="F86" s="3">
        <v>110995</v>
      </c>
      <c r="G86" s="3">
        <v>158411</v>
      </c>
      <c r="H86" s="3">
        <v>283983</v>
      </c>
      <c r="I86" s="3">
        <v>357567</v>
      </c>
      <c r="J86" s="3">
        <v>384773</v>
      </c>
      <c r="K86" s="3">
        <v>526659</v>
      </c>
      <c r="L86" s="3">
        <v>527091</v>
      </c>
      <c r="M86" s="3">
        <v>646360</v>
      </c>
      <c r="N86" s="3">
        <v>793285</v>
      </c>
      <c r="O86" s="3">
        <v>857893</v>
      </c>
      <c r="P86" s="3">
        <v>1356607</v>
      </c>
      <c r="Q86" s="3">
        <v>1702758</v>
      </c>
      <c r="R86" s="3">
        <v>2226871</v>
      </c>
      <c r="S86" s="3">
        <v>2638455</v>
      </c>
      <c r="T86" s="3">
        <v>3074637</v>
      </c>
      <c r="U86" s="3">
        <v>2047834</v>
      </c>
      <c r="V86" s="3">
        <v>2345958</v>
      </c>
      <c r="W86" s="3">
        <v>2713561</v>
      </c>
      <c r="X86" s="3">
        <v>3712000</v>
      </c>
      <c r="Y86" s="3">
        <f t="shared" si="20"/>
        <v>4526441</v>
      </c>
      <c r="Z86" s="3"/>
      <c r="AA86" s="3"/>
      <c r="AB86" s="3"/>
      <c r="AC86" s="3"/>
      <c r="AD86" s="3"/>
      <c r="AE86" s="16" t="s">
        <v>139</v>
      </c>
      <c r="AF86" s="8"/>
      <c r="AG86" s="3">
        <v>2047834</v>
      </c>
      <c r="AH86" s="3">
        <v>2345958</v>
      </c>
      <c r="AI86" s="3">
        <v>2713561</v>
      </c>
      <c r="AJ86" s="3">
        <v>3604611</v>
      </c>
      <c r="AK86" s="3">
        <v>4526441</v>
      </c>
    </row>
    <row r="87" spans="4:37">
      <c r="D87" s="16" t="s">
        <v>140</v>
      </c>
      <c r="E87" s="3">
        <v>41781</v>
      </c>
      <c r="F87" s="3">
        <v>85848</v>
      </c>
      <c r="G87" s="3">
        <v>164054</v>
      </c>
      <c r="H87" s="3">
        <v>269132</v>
      </c>
      <c r="I87" s="3">
        <v>435826</v>
      </c>
      <c r="J87" s="3">
        <v>600168</v>
      </c>
      <c r="K87" s="3">
        <v>963266</v>
      </c>
      <c r="L87" s="3">
        <v>1306345</v>
      </c>
      <c r="M87" s="3">
        <v>1370581</v>
      </c>
      <c r="N87" s="3">
        <v>1603155</v>
      </c>
      <c r="O87" s="3">
        <v>1602676</v>
      </c>
      <c r="P87" s="3">
        <v>1846474</v>
      </c>
      <c r="Q87" s="3">
        <v>2183260</v>
      </c>
      <c r="R87" s="3">
        <v>2331789</v>
      </c>
      <c r="S87" s="3">
        <v>2751158</v>
      </c>
      <c r="T87" s="3">
        <v>3441129</v>
      </c>
      <c r="U87" s="3">
        <v>3553288</v>
      </c>
      <c r="V87" s="3">
        <v>4219255</v>
      </c>
      <c r="W87" s="3">
        <v>4495366</v>
      </c>
      <c r="X87" s="3">
        <v>4554907</v>
      </c>
      <c r="Y87" s="3">
        <f t="shared" si="20"/>
        <v>5846281</v>
      </c>
      <c r="Z87" s="3"/>
      <c r="AA87" s="3"/>
      <c r="AB87" s="3"/>
      <c r="AC87" s="3"/>
      <c r="AD87" s="3"/>
      <c r="AE87" s="16" t="s">
        <v>140</v>
      </c>
      <c r="AF87" s="8"/>
      <c r="AG87" s="3">
        <v>3553288</v>
      </c>
      <c r="AH87" s="3">
        <v>4219255</v>
      </c>
      <c r="AI87" s="3">
        <v>4495366</v>
      </c>
      <c r="AJ87" s="3">
        <v>4612326</v>
      </c>
      <c r="AK87" s="3">
        <v>5846281</v>
      </c>
    </row>
    <row r="88" spans="4:37" ht="30">
      <c r="D88" s="16" t="s">
        <v>141</v>
      </c>
      <c r="E88" s="3">
        <v>17942</v>
      </c>
      <c r="F88" s="3">
        <v>43819</v>
      </c>
      <c r="G88" s="3">
        <v>191748</v>
      </c>
      <c r="H88" s="3">
        <v>334892</v>
      </c>
      <c r="I88" s="3">
        <v>494859</v>
      </c>
      <c r="J88" s="3">
        <v>957142</v>
      </c>
      <c r="K88" s="3">
        <v>1150787</v>
      </c>
      <c r="L88" s="3">
        <v>1664155</v>
      </c>
      <c r="M88" s="3">
        <v>1984517</v>
      </c>
      <c r="N88" s="3">
        <v>2455546</v>
      </c>
      <c r="O88" s="3">
        <v>2350867</v>
      </c>
      <c r="P88" s="3">
        <v>2472758</v>
      </c>
      <c r="Q88" s="3">
        <v>2441869</v>
      </c>
      <c r="R88" s="3">
        <v>2801769</v>
      </c>
      <c r="S88" s="3">
        <v>2964201</v>
      </c>
      <c r="T88" s="3">
        <v>4219952</v>
      </c>
      <c r="U88" s="3">
        <v>3799831</v>
      </c>
      <c r="V88" s="3">
        <v>4609873</v>
      </c>
      <c r="W88" s="3">
        <v>5190654</v>
      </c>
      <c r="X88" s="3">
        <v>6226478</v>
      </c>
      <c r="Y88" s="3">
        <f t="shared" si="20"/>
        <v>7589290</v>
      </c>
      <c r="Z88" s="3"/>
      <c r="AA88" s="3"/>
      <c r="AB88" s="3"/>
      <c r="AC88" s="3"/>
      <c r="AD88" s="3"/>
      <c r="AE88" s="16" t="s">
        <v>141</v>
      </c>
      <c r="AF88" s="8"/>
      <c r="AG88" s="3">
        <v>3799831</v>
      </c>
      <c r="AH88" s="3">
        <v>4609873</v>
      </c>
      <c r="AI88" s="3">
        <v>5190654</v>
      </c>
      <c r="AJ88" s="3">
        <v>6228494</v>
      </c>
      <c r="AK88" s="3">
        <v>7589290</v>
      </c>
    </row>
    <row r="89" spans="4:37">
      <c r="D89" s="16" t="s">
        <v>142</v>
      </c>
      <c r="E89" s="2">
        <v>78</v>
      </c>
      <c r="F89" s="2">
        <v>423</v>
      </c>
      <c r="G89" s="3">
        <v>1396</v>
      </c>
      <c r="H89" s="3">
        <v>15635</v>
      </c>
      <c r="I89" s="3">
        <v>140456</v>
      </c>
      <c r="J89" s="3">
        <v>100712</v>
      </c>
      <c r="K89" s="3">
        <v>191151</v>
      </c>
      <c r="L89" s="3">
        <v>185589</v>
      </c>
      <c r="M89" s="3">
        <v>144688</v>
      </c>
      <c r="N89" s="3">
        <v>104921</v>
      </c>
      <c r="O89" s="3">
        <v>167744</v>
      </c>
      <c r="P89" s="3">
        <v>204959</v>
      </c>
      <c r="Q89" s="3">
        <v>193662</v>
      </c>
      <c r="R89" s="3">
        <v>146796</v>
      </c>
      <c r="S89" s="3">
        <v>99840</v>
      </c>
      <c r="T89" s="3">
        <v>101847</v>
      </c>
      <c r="U89" s="3">
        <v>60449</v>
      </c>
      <c r="V89" s="3">
        <v>112684</v>
      </c>
      <c r="W89" s="3">
        <v>131401</v>
      </c>
      <c r="X89" s="3">
        <v>133219</v>
      </c>
      <c r="Y89" s="3">
        <f t="shared" si="20"/>
        <v>184324</v>
      </c>
      <c r="Z89" s="2"/>
      <c r="AA89" s="2"/>
      <c r="AB89" s="2"/>
      <c r="AC89" s="2"/>
      <c r="AD89" s="2"/>
      <c r="AE89" s="16" t="s">
        <v>142</v>
      </c>
      <c r="AF89" s="8"/>
      <c r="AG89" s="3">
        <v>60449</v>
      </c>
      <c r="AH89" s="3">
        <v>112684</v>
      </c>
      <c r="AI89" s="3">
        <v>131401</v>
      </c>
      <c r="AJ89" s="3">
        <v>133219</v>
      </c>
      <c r="AK89" s="3">
        <v>184324</v>
      </c>
    </row>
    <row r="90" spans="4:37">
      <c r="D90" s="16" t="s">
        <v>143</v>
      </c>
      <c r="E90" s="2">
        <v>41</v>
      </c>
      <c r="F90" s="2">
        <v>348</v>
      </c>
      <c r="G90" s="2">
        <v>369</v>
      </c>
      <c r="H90" s="3">
        <v>6634</v>
      </c>
      <c r="I90" s="3">
        <v>26015</v>
      </c>
      <c r="J90" s="3">
        <v>28868</v>
      </c>
      <c r="K90" s="3">
        <v>101853</v>
      </c>
      <c r="L90" s="3">
        <v>152222</v>
      </c>
      <c r="M90" s="3">
        <v>106012</v>
      </c>
      <c r="N90" s="3">
        <v>58923</v>
      </c>
      <c r="O90" s="3">
        <v>112051</v>
      </c>
      <c r="P90" s="3">
        <v>119641</v>
      </c>
      <c r="Q90" s="3">
        <v>176307</v>
      </c>
      <c r="R90" s="3">
        <v>97417</v>
      </c>
      <c r="S90" s="3">
        <v>50142</v>
      </c>
      <c r="T90" s="3">
        <v>66681</v>
      </c>
      <c r="U90" s="3">
        <v>2678</v>
      </c>
      <c r="V90" s="3">
        <v>58026</v>
      </c>
      <c r="W90" s="3">
        <v>58599</v>
      </c>
      <c r="X90" s="3">
        <v>24507</v>
      </c>
      <c r="Y90" s="3">
        <f t="shared" si="20"/>
        <v>111331</v>
      </c>
      <c r="Z90" s="3"/>
      <c r="AA90" s="3"/>
      <c r="AB90" s="3"/>
      <c r="AC90" s="3"/>
      <c r="AD90" s="3"/>
      <c r="AE90" s="16" t="s">
        <v>143</v>
      </c>
      <c r="AF90" s="8"/>
      <c r="AG90" s="3">
        <v>2678</v>
      </c>
      <c r="AH90" s="3">
        <v>58026</v>
      </c>
      <c r="AI90" s="3">
        <v>58599</v>
      </c>
      <c r="AJ90" s="3">
        <v>24507</v>
      </c>
      <c r="AK90" s="3">
        <v>111331</v>
      </c>
    </row>
    <row r="91" spans="4:37">
      <c r="D91" s="16" t="s">
        <v>144</v>
      </c>
      <c r="E91" s="2">
        <v>37</v>
      </c>
      <c r="F91" s="2">
        <v>75</v>
      </c>
      <c r="G91" s="3">
        <v>1027</v>
      </c>
      <c r="H91" s="3">
        <v>9001</v>
      </c>
      <c r="I91" s="3">
        <v>114440</v>
      </c>
      <c r="J91" s="3">
        <v>71843</v>
      </c>
      <c r="K91" s="3">
        <v>89298</v>
      </c>
      <c r="L91" s="3">
        <v>33368</v>
      </c>
      <c r="M91" s="3">
        <v>38676</v>
      </c>
      <c r="N91" s="3">
        <v>45997</v>
      </c>
      <c r="O91" s="3">
        <v>55693</v>
      </c>
      <c r="P91" s="3">
        <v>85319</v>
      </c>
      <c r="Q91" s="3">
        <v>17355</v>
      </c>
      <c r="R91" s="3">
        <v>49379</v>
      </c>
      <c r="S91" s="3">
        <v>49697</v>
      </c>
      <c r="T91" s="3">
        <v>35166</v>
      </c>
      <c r="U91" s="3">
        <v>57771</v>
      </c>
      <c r="V91" s="3">
        <v>54657</v>
      </c>
      <c r="W91" s="3">
        <v>72802</v>
      </c>
      <c r="X91" s="3">
        <v>108712</v>
      </c>
      <c r="Y91" s="3">
        <f t="shared" ref="Y91:Y153" si="21">AK91</f>
        <v>72993</v>
      </c>
      <c r="Z91" s="2"/>
      <c r="AA91" s="2"/>
      <c r="AB91" s="2"/>
      <c r="AC91" s="2"/>
      <c r="AD91" s="2"/>
      <c r="AE91" s="16" t="s">
        <v>144</v>
      </c>
      <c r="AF91" s="8"/>
      <c r="AG91" s="3">
        <v>57771</v>
      </c>
      <c r="AH91" s="3">
        <v>54657</v>
      </c>
      <c r="AI91" s="3">
        <v>72802</v>
      </c>
      <c r="AJ91" s="3">
        <v>108712</v>
      </c>
      <c r="AK91" s="3">
        <v>72993</v>
      </c>
    </row>
    <row r="92" spans="4:37">
      <c r="D92" s="16" t="s">
        <v>145</v>
      </c>
      <c r="E92" s="3">
        <v>17979</v>
      </c>
      <c r="F92" s="3">
        <v>43894</v>
      </c>
      <c r="G92" s="3">
        <v>192775</v>
      </c>
      <c r="H92" s="3">
        <v>343893</v>
      </c>
      <c r="I92" s="3">
        <v>609299</v>
      </c>
      <c r="J92" s="3">
        <v>1028985</v>
      </c>
      <c r="K92" s="3">
        <v>1240085</v>
      </c>
      <c r="L92" s="3">
        <v>1697522</v>
      </c>
      <c r="M92" s="3">
        <v>2023193</v>
      </c>
      <c r="N92" s="3">
        <v>2501543</v>
      </c>
      <c r="O92" s="3">
        <v>2406561</v>
      </c>
      <c r="P92" s="3">
        <v>2558077</v>
      </c>
      <c r="Q92" s="3">
        <v>2459224</v>
      </c>
      <c r="R92" s="3">
        <v>2851149</v>
      </c>
      <c r="S92" s="3">
        <v>3013899</v>
      </c>
      <c r="T92" s="3">
        <v>4255118</v>
      </c>
      <c r="U92" s="3">
        <v>3857603</v>
      </c>
      <c r="V92" s="3">
        <v>4664531</v>
      </c>
      <c r="W92" s="3">
        <v>5263457</v>
      </c>
      <c r="X92" s="3">
        <v>6335191</v>
      </c>
      <c r="Y92" s="3">
        <f t="shared" si="21"/>
        <v>7662283</v>
      </c>
      <c r="Z92" s="3"/>
      <c r="AA92" s="3"/>
      <c r="AB92" s="3"/>
      <c r="AC92" s="3"/>
      <c r="AD92" s="3"/>
      <c r="AE92" s="16" t="s">
        <v>145</v>
      </c>
      <c r="AF92" s="8"/>
      <c r="AG92" s="3">
        <v>3857603</v>
      </c>
      <c r="AH92" s="3">
        <v>4664531</v>
      </c>
      <c r="AI92" s="3">
        <v>5263457</v>
      </c>
      <c r="AJ92" s="3">
        <v>6337206</v>
      </c>
      <c r="AK92" s="3">
        <v>7662283</v>
      </c>
    </row>
    <row r="93" spans="4:37">
      <c r="D93" s="16" t="s">
        <v>146</v>
      </c>
      <c r="E93" s="2">
        <v>0</v>
      </c>
      <c r="F93" s="2">
        <v>0</v>
      </c>
      <c r="G93" s="3">
        <v>17957</v>
      </c>
      <c r="H93" s="3">
        <v>42515</v>
      </c>
      <c r="I93" s="3">
        <v>73687</v>
      </c>
      <c r="J93" s="3">
        <v>148715</v>
      </c>
      <c r="K93" s="3">
        <v>212404</v>
      </c>
      <c r="L93" s="3">
        <v>329029</v>
      </c>
      <c r="M93" s="3">
        <v>346754</v>
      </c>
      <c r="N93" s="3">
        <v>418067</v>
      </c>
      <c r="O93" s="3">
        <v>424440</v>
      </c>
      <c r="P93" s="3">
        <v>477971</v>
      </c>
      <c r="Q93" s="3">
        <v>399000</v>
      </c>
      <c r="R93" s="3">
        <v>497001</v>
      </c>
      <c r="S93" s="3">
        <v>424741</v>
      </c>
      <c r="T93" s="3">
        <v>698494</v>
      </c>
      <c r="U93" s="3">
        <v>599215</v>
      </c>
      <c r="V93" s="3">
        <v>761990</v>
      </c>
      <c r="W93" s="3">
        <v>942814</v>
      </c>
      <c r="X93" s="3">
        <v>956801</v>
      </c>
      <c r="Y93" s="3">
        <f t="shared" si="21"/>
        <v>1193614</v>
      </c>
      <c r="Z93" s="3"/>
      <c r="AA93" s="3"/>
      <c r="AB93" s="3"/>
      <c r="AC93" s="3"/>
      <c r="AD93" s="3"/>
      <c r="AE93" s="16" t="s">
        <v>146</v>
      </c>
      <c r="AF93" s="8"/>
      <c r="AG93" s="3">
        <v>599215</v>
      </c>
      <c r="AH93" s="3">
        <v>761990</v>
      </c>
      <c r="AI93" s="3">
        <v>942814</v>
      </c>
      <c r="AJ93" s="3">
        <v>954883</v>
      </c>
      <c r="AK93" s="3">
        <v>1193614</v>
      </c>
    </row>
    <row r="94" spans="4:37">
      <c r="D94" s="16" t="s">
        <v>147</v>
      </c>
      <c r="E94" s="2">
        <v>0</v>
      </c>
      <c r="F94" s="2">
        <v>0</v>
      </c>
      <c r="G94" s="2">
        <v>0</v>
      </c>
      <c r="H94" s="2">
        <v>0</v>
      </c>
      <c r="I94" s="2">
        <v>0</v>
      </c>
      <c r="J94" s="2">
        <v>0</v>
      </c>
      <c r="K94" s="3">
        <v>-23365</v>
      </c>
      <c r="L94" s="3">
        <v>-37381</v>
      </c>
      <c r="M94" s="3">
        <v>-15318</v>
      </c>
      <c r="N94" s="3">
        <v>4328</v>
      </c>
      <c r="O94" s="3">
        <v>-3367</v>
      </c>
      <c r="P94" s="3">
        <v>-27654</v>
      </c>
      <c r="Q94" s="3">
        <v>-18901</v>
      </c>
      <c r="R94" s="3">
        <v>-83937</v>
      </c>
      <c r="S94" s="3">
        <v>13466</v>
      </c>
      <c r="T94" s="3">
        <v>28510</v>
      </c>
      <c r="U94" s="3">
        <v>24391</v>
      </c>
      <c r="V94" s="3">
        <v>-9171</v>
      </c>
      <c r="W94" s="3">
        <v>-103103</v>
      </c>
      <c r="X94" s="3">
        <v>33591</v>
      </c>
      <c r="Y94" s="3">
        <f t="shared" si="21"/>
        <v>-22674</v>
      </c>
      <c r="Z94" s="2"/>
      <c r="AA94" s="2"/>
      <c r="AB94" s="2"/>
      <c r="AC94" s="2"/>
      <c r="AD94" s="2"/>
      <c r="AE94" s="16" t="s">
        <v>147</v>
      </c>
      <c r="AF94" s="8"/>
      <c r="AG94" s="3">
        <v>24391</v>
      </c>
      <c r="AH94" s="3">
        <v>-9171</v>
      </c>
      <c r="AI94" s="3">
        <v>-103103</v>
      </c>
      <c r="AJ94" s="3">
        <v>33022</v>
      </c>
      <c r="AK94" s="3">
        <v>-22674</v>
      </c>
    </row>
    <row r="95" spans="4:37">
      <c r="D95" s="16" t="s">
        <v>148</v>
      </c>
      <c r="E95" s="2">
        <v>0</v>
      </c>
      <c r="F95" s="2">
        <v>0</v>
      </c>
      <c r="G95" s="3">
        <v>17957</v>
      </c>
      <c r="H95" s="3">
        <v>42515</v>
      </c>
      <c r="I95" s="3">
        <v>73687</v>
      </c>
      <c r="J95" s="3">
        <v>148715</v>
      </c>
      <c r="K95" s="3">
        <v>189038</v>
      </c>
      <c r="L95" s="3">
        <v>291648</v>
      </c>
      <c r="M95" s="3">
        <v>331436</v>
      </c>
      <c r="N95" s="3">
        <v>422395</v>
      </c>
      <c r="O95" s="3">
        <v>421074</v>
      </c>
      <c r="P95" s="3">
        <v>450317</v>
      </c>
      <c r="Q95" s="3">
        <v>380099</v>
      </c>
      <c r="R95" s="3">
        <v>413064</v>
      </c>
      <c r="S95" s="3">
        <v>438208</v>
      </c>
      <c r="T95" s="3">
        <v>727004</v>
      </c>
      <c r="U95" s="3">
        <v>623605</v>
      </c>
      <c r="V95" s="3">
        <v>752818</v>
      </c>
      <c r="W95" s="3">
        <v>839711</v>
      </c>
      <c r="X95" s="3">
        <v>990392</v>
      </c>
      <c r="Y95" s="3">
        <f t="shared" si="21"/>
        <v>1170940</v>
      </c>
      <c r="Z95" s="3"/>
      <c r="AA95" s="3"/>
      <c r="AB95" s="3"/>
      <c r="AC95" s="3"/>
      <c r="AD95" s="3"/>
      <c r="AE95" s="16" t="s">
        <v>148</v>
      </c>
      <c r="AF95" s="8"/>
      <c r="AG95" s="3">
        <v>623605</v>
      </c>
      <c r="AH95" s="3">
        <v>752818</v>
      </c>
      <c r="AI95" s="3">
        <v>839711</v>
      </c>
      <c r="AJ95" s="3">
        <v>987905</v>
      </c>
      <c r="AK95" s="3">
        <v>1170940</v>
      </c>
    </row>
    <row r="96" spans="4:37" ht="30">
      <c r="D96" s="16" t="s">
        <v>149</v>
      </c>
      <c r="E96" s="3">
        <v>17979</v>
      </c>
      <c r="F96" s="3">
        <v>43894</v>
      </c>
      <c r="G96" s="3">
        <v>174818</v>
      </c>
      <c r="H96" s="3">
        <v>301378</v>
      </c>
      <c r="I96" s="3">
        <v>535612</v>
      </c>
      <c r="J96" s="3">
        <v>880271</v>
      </c>
      <c r="K96" s="3">
        <v>1051047</v>
      </c>
      <c r="L96" s="3">
        <v>1405874</v>
      </c>
      <c r="M96" s="3">
        <v>1691757</v>
      </c>
      <c r="N96" s="3">
        <v>2079148</v>
      </c>
      <c r="O96" s="3">
        <v>1985487</v>
      </c>
      <c r="P96" s="3">
        <v>2107760</v>
      </c>
      <c r="Q96" s="3">
        <v>2079125</v>
      </c>
      <c r="R96" s="3">
        <v>2438085</v>
      </c>
      <c r="S96" s="3">
        <v>2575691</v>
      </c>
      <c r="T96" s="3">
        <v>3528114</v>
      </c>
      <c r="U96" s="3">
        <v>3233997</v>
      </c>
      <c r="V96" s="3">
        <v>3911712</v>
      </c>
      <c r="W96" s="3">
        <v>4423745</v>
      </c>
      <c r="X96" s="3">
        <v>5344799</v>
      </c>
      <c r="Y96" s="3">
        <f t="shared" si="21"/>
        <v>6491343</v>
      </c>
      <c r="Z96" s="3"/>
      <c r="AA96" s="3"/>
      <c r="AB96" s="3"/>
      <c r="AC96" s="3"/>
      <c r="AD96" s="3"/>
      <c r="AE96" s="16" t="s">
        <v>149</v>
      </c>
      <c r="AF96" s="8"/>
      <c r="AG96" s="3">
        <v>3233997</v>
      </c>
      <c r="AH96" s="3">
        <v>3911712</v>
      </c>
      <c r="AI96" s="3">
        <v>4423745</v>
      </c>
      <c r="AJ96" s="3">
        <v>5349301</v>
      </c>
      <c r="AK96" s="3">
        <v>6491343</v>
      </c>
    </row>
    <row r="97" spans="4:37">
      <c r="D97" s="16" t="s">
        <v>150</v>
      </c>
      <c r="E97" s="2">
        <v>0</v>
      </c>
      <c r="F97" s="2">
        <v>0</v>
      </c>
      <c r="G97" s="2">
        <v>0</v>
      </c>
      <c r="H97" s="3">
        <v>20895</v>
      </c>
      <c r="I97" s="3">
        <v>85176</v>
      </c>
      <c r="J97" s="3">
        <v>142801</v>
      </c>
      <c r="K97" s="3">
        <v>214776</v>
      </c>
      <c r="L97" s="3">
        <v>342525</v>
      </c>
      <c r="M97" s="3">
        <v>427251</v>
      </c>
      <c r="N97" s="3">
        <v>397330</v>
      </c>
      <c r="O97" s="3">
        <v>445160</v>
      </c>
      <c r="P97" s="3">
        <v>457605</v>
      </c>
      <c r="Q97" s="3">
        <v>447040</v>
      </c>
      <c r="R97" s="3">
        <v>507189</v>
      </c>
      <c r="S97" s="3">
        <v>585048</v>
      </c>
      <c r="T97" s="3">
        <v>596583</v>
      </c>
      <c r="U97" s="3">
        <v>613819</v>
      </c>
      <c r="V97" s="3">
        <v>776362</v>
      </c>
      <c r="W97" s="3">
        <v>885737</v>
      </c>
      <c r="X97" s="3">
        <v>1012264</v>
      </c>
      <c r="Y97" s="3">
        <f t="shared" si="21"/>
        <v>1181235</v>
      </c>
      <c r="Z97" s="2"/>
      <c r="AA97" s="2"/>
      <c r="AB97" s="2"/>
      <c r="AC97" s="2"/>
      <c r="AD97" s="2"/>
      <c r="AE97" s="16" t="s">
        <v>150</v>
      </c>
      <c r="AF97" s="8"/>
      <c r="AG97" s="3">
        <v>613819</v>
      </c>
      <c r="AH97" s="3">
        <v>776362</v>
      </c>
      <c r="AI97" s="3">
        <v>885737</v>
      </c>
      <c r="AJ97" s="3">
        <v>1011889</v>
      </c>
      <c r="AK97" s="3">
        <v>1181235</v>
      </c>
    </row>
    <row r="98" spans="4:37" ht="30">
      <c r="D98" s="16" t="s">
        <v>151</v>
      </c>
      <c r="E98" s="3">
        <v>17979</v>
      </c>
      <c r="F98" s="3">
        <v>43894</v>
      </c>
      <c r="G98" s="3">
        <v>174818</v>
      </c>
      <c r="H98" s="3">
        <v>280483</v>
      </c>
      <c r="I98" s="3">
        <v>450436</v>
      </c>
      <c r="J98" s="3">
        <v>737469</v>
      </c>
      <c r="K98" s="3">
        <v>836271</v>
      </c>
      <c r="L98" s="3">
        <v>1063349</v>
      </c>
      <c r="M98" s="3">
        <v>1264506</v>
      </c>
      <c r="N98" s="3">
        <v>1681818</v>
      </c>
      <c r="O98" s="3">
        <v>1540327</v>
      </c>
      <c r="P98" s="3">
        <v>1650155</v>
      </c>
      <c r="Q98" s="3">
        <v>1632085</v>
      </c>
      <c r="R98" s="3">
        <v>1930896</v>
      </c>
      <c r="S98" s="3">
        <v>1990643</v>
      </c>
      <c r="T98" s="3">
        <v>2931531</v>
      </c>
      <c r="U98" s="3">
        <v>2620179</v>
      </c>
      <c r="V98" s="3">
        <v>3135350</v>
      </c>
      <c r="W98" s="3">
        <v>3538008</v>
      </c>
      <c r="X98" s="3">
        <v>4332535</v>
      </c>
      <c r="Y98" s="3">
        <f t="shared" si="21"/>
        <v>5310109</v>
      </c>
      <c r="Z98" s="3"/>
      <c r="AA98" s="3"/>
      <c r="AB98" s="3"/>
      <c r="AC98" s="3"/>
      <c r="AD98" s="3"/>
      <c r="AE98" s="16" t="s">
        <v>151</v>
      </c>
      <c r="AF98" s="8"/>
      <c r="AG98" s="3">
        <v>2620179</v>
      </c>
      <c r="AH98" s="3">
        <v>3135350</v>
      </c>
      <c r="AI98" s="3">
        <v>3538008</v>
      </c>
      <c r="AJ98" s="3">
        <v>4337412</v>
      </c>
      <c r="AK98" s="3">
        <v>5310109</v>
      </c>
    </row>
    <row r="99" spans="4:37">
      <c r="E99" s="1"/>
      <c r="F99" s="1"/>
      <c r="G99" s="1"/>
      <c r="H99" s="1"/>
      <c r="I99" s="1"/>
      <c r="J99" s="1"/>
      <c r="K99" s="1"/>
      <c r="L99" s="1"/>
      <c r="M99" s="1"/>
      <c r="N99" s="1"/>
      <c r="O99" s="1"/>
      <c r="P99" s="1"/>
      <c r="Q99" s="1"/>
      <c r="R99" s="1"/>
      <c r="S99" s="1"/>
      <c r="T99" s="1"/>
      <c r="U99" s="1"/>
      <c r="V99" s="1"/>
      <c r="W99" s="1"/>
      <c r="X99" s="1"/>
      <c r="Y99" s="3">
        <f t="shared" si="21"/>
        <v>0</v>
      </c>
      <c r="Z99" s="1"/>
      <c r="AA99" s="1"/>
      <c r="AB99" s="1"/>
      <c r="AC99" s="1"/>
      <c r="AD99" s="1"/>
      <c r="AE99" s="1"/>
    </row>
    <row r="100" spans="4:37">
      <c r="D100" s="12" t="s">
        <v>152</v>
      </c>
      <c r="E100" s="2"/>
      <c r="F100" s="2"/>
      <c r="G100" s="2"/>
      <c r="H100" s="2"/>
      <c r="I100" s="2"/>
      <c r="J100" s="2"/>
      <c r="K100" s="2"/>
      <c r="L100" s="2"/>
      <c r="M100" s="2"/>
      <c r="N100" s="2"/>
      <c r="O100" s="2"/>
      <c r="P100" s="2"/>
      <c r="Q100" s="2"/>
      <c r="R100" s="2"/>
      <c r="S100" s="2"/>
      <c r="T100" s="2"/>
      <c r="U100" s="2"/>
      <c r="V100" s="2"/>
      <c r="W100" s="2"/>
      <c r="X100" s="2"/>
      <c r="Y100" s="3">
        <f t="shared" si="21"/>
        <v>0</v>
      </c>
      <c r="Z100" s="2"/>
      <c r="AA100" s="2"/>
      <c r="AB100" s="2"/>
      <c r="AC100" s="2"/>
      <c r="AD100" s="2"/>
      <c r="AE100" s="12" t="s">
        <v>152</v>
      </c>
      <c r="AF100" s="8"/>
      <c r="AG100" s="2"/>
      <c r="AH100" s="2"/>
      <c r="AI100" s="2"/>
      <c r="AJ100" s="2"/>
      <c r="AK100" s="2"/>
    </row>
    <row r="101" spans="4:37">
      <c r="D101" s="18" t="s">
        <v>153</v>
      </c>
      <c r="E101" s="3">
        <v>17979</v>
      </c>
      <c r="F101" s="3">
        <v>43894</v>
      </c>
      <c r="G101" s="3">
        <v>192775</v>
      </c>
      <c r="H101" s="3">
        <v>343893</v>
      </c>
      <c r="I101" s="3">
        <v>609299</v>
      </c>
      <c r="J101" s="3">
        <v>1028985</v>
      </c>
      <c r="K101" s="3">
        <v>1240085</v>
      </c>
      <c r="L101" s="3">
        <v>1697522</v>
      </c>
      <c r="M101" s="3">
        <v>2023193</v>
      </c>
      <c r="N101" s="3">
        <v>2501543</v>
      </c>
      <c r="O101" s="3">
        <v>2406561</v>
      </c>
      <c r="P101" s="3">
        <v>2515630</v>
      </c>
      <c r="Q101" s="3">
        <v>2459224</v>
      </c>
      <c r="R101" s="3">
        <v>2851149</v>
      </c>
      <c r="S101" s="3">
        <v>3013899</v>
      </c>
      <c r="T101" s="3">
        <v>4255118</v>
      </c>
      <c r="U101" s="3">
        <v>3857603</v>
      </c>
      <c r="V101" s="3">
        <v>4664531</v>
      </c>
      <c r="W101" s="3">
        <v>5263457</v>
      </c>
      <c r="X101" s="3">
        <v>6335191</v>
      </c>
      <c r="Y101" s="3">
        <f t="shared" si="21"/>
        <v>7662283</v>
      </c>
      <c r="Z101" s="3"/>
      <c r="AA101" s="3"/>
      <c r="AB101" s="3"/>
      <c r="AC101" s="3"/>
      <c r="AD101" s="3"/>
      <c r="AE101" s="18" t="s">
        <v>153</v>
      </c>
      <c r="AF101" s="8"/>
      <c r="AG101" s="3">
        <v>3857603</v>
      </c>
      <c r="AH101" s="3">
        <v>4664531</v>
      </c>
      <c r="AI101" s="3">
        <v>5263457</v>
      </c>
      <c r="AJ101" s="3">
        <v>6337206</v>
      </c>
      <c r="AK101" s="3">
        <v>7662283</v>
      </c>
    </row>
    <row r="102" spans="4:37">
      <c r="D102" s="13" t="s">
        <v>154</v>
      </c>
      <c r="E102" s="3">
        <v>21543</v>
      </c>
      <c r="F102" s="3">
        <v>31245</v>
      </c>
      <c r="G102" s="3">
        <v>49292</v>
      </c>
      <c r="H102" s="3">
        <v>86791</v>
      </c>
      <c r="I102" s="3">
        <v>163420</v>
      </c>
      <c r="J102" s="3">
        <v>217620</v>
      </c>
      <c r="K102" s="3">
        <v>365292</v>
      </c>
      <c r="L102" s="3">
        <v>325291</v>
      </c>
      <c r="M102" s="3">
        <v>52089</v>
      </c>
      <c r="N102" s="3">
        <v>359874</v>
      </c>
      <c r="O102" s="3">
        <v>248963</v>
      </c>
      <c r="P102" s="3">
        <v>205869</v>
      </c>
      <c r="Q102" s="3">
        <v>376304</v>
      </c>
      <c r="R102" s="3">
        <v>767430</v>
      </c>
      <c r="S102" s="3">
        <v>1083062</v>
      </c>
      <c r="T102" s="3">
        <v>242625</v>
      </c>
      <c r="U102" s="3">
        <v>780904</v>
      </c>
      <c r="V102" s="3">
        <v>1107471</v>
      </c>
      <c r="W102" s="3">
        <v>1146792</v>
      </c>
      <c r="X102" s="3">
        <v>715797</v>
      </c>
      <c r="Y102" s="3">
        <f t="shared" si="21"/>
        <v>1379981</v>
      </c>
      <c r="Z102" s="3"/>
      <c r="AA102" s="3"/>
      <c r="AB102" s="3"/>
      <c r="AC102" s="3"/>
      <c r="AD102" s="3"/>
      <c r="AE102" s="13" t="s">
        <v>154</v>
      </c>
      <c r="AF102" s="8"/>
      <c r="AG102" s="3">
        <v>780904</v>
      </c>
      <c r="AH102" s="3">
        <v>1107471</v>
      </c>
      <c r="AI102" s="3">
        <v>1146792</v>
      </c>
      <c r="AJ102" s="3">
        <v>715717</v>
      </c>
      <c r="AK102" s="3">
        <v>1379981</v>
      </c>
    </row>
    <row r="103" spans="4:37">
      <c r="D103" s="15" t="s">
        <v>155</v>
      </c>
      <c r="E103" s="4">
        <v>12615</v>
      </c>
      <c r="F103" s="4">
        <v>18377</v>
      </c>
      <c r="G103" s="4">
        <v>29479</v>
      </c>
      <c r="H103" s="4">
        <v>53817</v>
      </c>
      <c r="I103" s="4">
        <v>106819</v>
      </c>
      <c r="J103" s="4">
        <v>170933</v>
      </c>
      <c r="K103" s="4">
        <v>239580</v>
      </c>
      <c r="L103" s="4">
        <v>304181</v>
      </c>
      <c r="M103" s="4">
        <v>329406</v>
      </c>
      <c r="N103" s="4">
        <v>375957</v>
      </c>
      <c r="O103" s="4">
        <v>399560</v>
      </c>
      <c r="P103" s="4">
        <v>442986</v>
      </c>
      <c r="Q103" s="4">
        <v>547274</v>
      </c>
      <c r="R103" s="4">
        <v>732880</v>
      </c>
      <c r="S103" s="4">
        <v>933440</v>
      </c>
      <c r="T103" s="4">
        <v>1039417</v>
      </c>
      <c r="U103" s="4">
        <v>1164692</v>
      </c>
      <c r="V103" s="4">
        <v>1354613</v>
      </c>
      <c r="W103" s="4">
        <v>1490607</v>
      </c>
      <c r="X103" s="4">
        <v>1643909</v>
      </c>
      <c r="Y103" s="3">
        <f t="shared" si="21"/>
        <v>1833064</v>
      </c>
      <c r="Z103" s="4"/>
      <c r="AA103" s="4"/>
      <c r="AB103" s="4"/>
      <c r="AC103" s="4"/>
      <c r="AD103" s="4"/>
      <c r="AE103" s="15" t="s">
        <v>155</v>
      </c>
      <c r="AF103" s="8"/>
      <c r="AG103" s="4">
        <v>1164692</v>
      </c>
      <c r="AH103" s="4">
        <v>1354613</v>
      </c>
      <c r="AI103" s="4">
        <v>1490607</v>
      </c>
      <c r="AJ103" s="4">
        <v>1643916</v>
      </c>
      <c r="AK103" s="4">
        <v>1833064</v>
      </c>
    </row>
    <row r="104" spans="4:37">
      <c r="D104" s="15" t="s">
        <v>156</v>
      </c>
      <c r="E104" s="5">
        <v>0</v>
      </c>
      <c r="F104" s="5">
        <v>0</v>
      </c>
      <c r="G104" s="5">
        <v>363</v>
      </c>
      <c r="H104" s="5">
        <v>363</v>
      </c>
      <c r="I104" s="5">
        <v>-708</v>
      </c>
      <c r="J104" s="4">
        <v>10453</v>
      </c>
      <c r="K104" s="4">
        <v>12783</v>
      </c>
      <c r="L104" s="4">
        <v>35593</v>
      </c>
      <c r="M104" s="4">
        <v>20246</v>
      </c>
      <c r="N104" s="4">
        <v>59938</v>
      </c>
      <c r="O104" s="4">
        <v>242249</v>
      </c>
      <c r="P104" s="4">
        <v>71929</v>
      </c>
      <c r="Q104" s="4">
        <v>85435</v>
      </c>
      <c r="R104" s="4">
        <v>94015</v>
      </c>
      <c r="S104" s="4">
        <v>110598</v>
      </c>
      <c r="T104" s="4">
        <v>184568</v>
      </c>
      <c r="U104" s="4">
        <v>120544</v>
      </c>
      <c r="V104" s="4">
        <v>287786</v>
      </c>
      <c r="W104" s="4">
        <v>313851</v>
      </c>
      <c r="X104" s="4">
        <v>352208</v>
      </c>
      <c r="Y104" s="3">
        <f t="shared" si="21"/>
        <v>880254</v>
      </c>
      <c r="Z104" s="4"/>
      <c r="AA104" s="4"/>
      <c r="AB104" s="4"/>
      <c r="AC104" s="4"/>
      <c r="AD104" s="4"/>
      <c r="AE104" s="15" t="s">
        <v>156</v>
      </c>
      <c r="AF104" s="8"/>
      <c r="AG104" s="4">
        <v>120544</v>
      </c>
      <c r="AH104" s="4">
        <v>287786</v>
      </c>
      <c r="AI104" s="4">
        <v>313851</v>
      </c>
      <c r="AJ104" s="4">
        <v>352208</v>
      </c>
      <c r="AK104" s="4">
        <v>880254</v>
      </c>
    </row>
    <row r="105" spans="4:37">
      <c r="D105" s="15" t="s">
        <v>157</v>
      </c>
      <c r="E105" s="5">
        <v>0</v>
      </c>
      <c r="F105" s="5">
        <v>0</v>
      </c>
      <c r="G105" s="5">
        <v>0</v>
      </c>
      <c r="H105" s="5">
        <v>0</v>
      </c>
      <c r="I105" s="5">
        <v>0</v>
      </c>
      <c r="J105" s="4">
        <v>-2911</v>
      </c>
      <c r="K105" s="4">
        <v>43907</v>
      </c>
      <c r="L105" s="4">
        <v>-61900</v>
      </c>
      <c r="M105" s="4">
        <v>-87904</v>
      </c>
      <c r="N105" s="4">
        <v>-25370</v>
      </c>
      <c r="O105" s="4">
        <v>-23922</v>
      </c>
      <c r="P105" s="4">
        <v>-15084</v>
      </c>
      <c r="Q105" s="4">
        <v>-32886</v>
      </c>
      <c r="R105" s="5">
        <v>0</v>
      </c>
      <c r="S105" s="5">
        <v>0</v>
      </c>
      <c r="T105" s="5">
        <v>0</v>
      </c>
      <c r="U105" s="5">
        <v>0</v>
      </c>
      <c r="V105" s="5">
        <v>0</v>
      </c>
      <c r="W105" s="5">
        <v>0</v>
      </c>
      <c r="X105" s="5">
        <v>0</v>
      </c>
      <c r="Y105" s="3">
        <f t="shared" si="21"/>
        <v>0</v>
      </c>
      <c r="Z105" s="5"/>
      <c r="AA105" s="5"/>
      <c r="AB105" s="5"/>
      <c r="AC105" s="5"/>
      <c r="AD105" s="5"/>
      <c r="AE105" s="15" t="s">
        <v>157</v>
      </c>
      <c r="AF105" s="8"/>
      <c r="AG105" s="5">
        <v>0</v>
      </c>
      <c r="AH105" s="5">
        <v>0</v>
      </c>
      <c r="AI105" s="5">
        <v>0</v>
      </c>
      <c r="AJ105" s="5">
        <v>0</v>
      </c>
      <c r="AK105" s="5">
        <v>0</v>
      </c>
    </row>
    <row r="106" spans="4:37">
      <c r="D106" s="15" t="s">
        <v>158</v>
      </c>
      <c r="E106" s="5">
        <v>0</v>
      </c>
      <c r="F106" s="5">
        <v>0</v>
      </c>
      <c r="G106" s="5">
        <v>0</v>
      </c>
      <c r="H106" s="5">
        <v>0</v>
      </c>
      <c r="I106" s="5">
        <v>0</v>
      </c>
      <c r="J106" s="5">
        <v>225</v>
      </c>
      <c r="K106" s="4">
        <v>2339</v>
      </c>
      <c r="L106" s="5">
        <v>0</v>
      </c>
      <c r="M106" s="5">
        <v>0</v>
      </c>
      <c r="N106" s="5">
        <v>0</v>
      </c>
      <c r="O106" s="5">
        <v>0</v>
      </c>
      <c r="P106" s="5">
        <v>0</v>
      </c>
      <c r="Q106" s="5">
        <v>0</v>
      </c>
      <c r="R106" s="5">
        <v>0</v>
      </c>
      <c r="S106" s="5">
        <v>0</v>
      </c>
      <c r="T106" s="5">
        <v>0</v>
      </c>
      <c r="U106" s="5">
        <v>0</v>
      </c>
      <c r="V106" s="5">
        <v>0</v>
      </c>
      <c r="W106" s="5">
        <v>0</v>
      </c>
      <c r="X106" s="5">
        <v>0</v>
      </c>
      <c r="Y106" s="3">
        <f t="shared" si="21"/>
        <v>0</v>
      </c>
      <c r="Z106" s="5"/>
      <c r="AA106" s="5"/>
      <c r="AB106" s="5"/>
      <c r="AC106" s="5"/>
      <c r="AD106" s="5"/>
      <c r="AE106" s="15" t="s">
        <v>158</v>
      </c>
      <c r="AF106" s="8"/>
      <c r="AG106" s="5">
        <v>0</v>
      </c>
      <c r="AH106" s="5">
        <v>0</v>
      </c>
      <c r="AI106" s="5">
        <v>0</v>
      </c>
      <c r="AJ106" s="5">
        <v>0</v>
      </c>
      <c r="AK106" s="5">
        <v>0</v>
      </c>
    </row>
    <row r="107" spans="4:37">
      <c r="D107" s="15" t="s">
        <v>159</v>
      </c>
      <c r="E107" s="5">
        <v>0</v>
      </c>
      <c r="F107" s="5">
        <v>0</v>
      </c>
      <c r="G107" s="5">
        <v>0</v>
      </c>
      <c r="H107" s="5">
        <v>0</v>
      </c>
      <c r="I107" s="5">
        <v>0</v>
      </c>
      <c r="J107" s="4">
        <v>-1014</v>
      </c>
      <c r="K107" s="4">
        <v>6050</v>
      </c>
      <c r="L107" s="4">
        <v>4275</v>
      </c>
      <c r="M107" s="4">
        <v>6764</v>
      </c>
      <c r="N107" s="5">
        <v>409</v>
      </c>
      <c r="O107" s="4">
        <v>8566</v>
      </c>
      <c r="P107" s="4">
        <v>-23657</v>
      </c>
      <c r="Q107" s="4">
        <v>-16872</v>
      </c>
      <c r="R107" s="4">
        <v>-3155</v>
      </c>
      <c r="S107" s="4">
        <v>16020</v>
      </c>
      <c r="T107" s="4">
        <v>-18952</v>
      </c>
      <c r="U107" s="4">
        <v>18627</v>
      </c>
      <c r="V107" s="4">
        <v>9525</v>
      </c>
      <c r="W107" s="4">
        <v>-3387</v>
      </c>
      <c r="X107" s="4">
        <v>-63913</v>
      </c>
      <c r="Y107" s="3">
        <f t="shared" si="21"/>
        <v>7653</v>
      </c>
      <c r="Z107" s="5"/>
      <c r="AA107" s="5"/>
      <c r="AB107" s="5"/>
      <c r="AC107" s="5"/>
      <c r="AD107" s="5"/>
      <c r="AE107" s="15" t="s">
        <v>159</v>
      </c>
      <c r="AF107" s="8"/>
      <c r="AG107" s="4">
        <v>18627</v>
      </c>
      <c r="AH107" s="4">
        <v>9525</v>
      </c>
      <c r="AI107" s="4">
        <v>-3387</v>
      </c>
      <c r="AJ107" s="4">
        <v>-63913</v>
      </c>
      <c r="AK107" s="4">
        <v>7653</v>
      </c>
    </row>
    <row r="108" spans="4:37">
      <c r="D108" s="15" t="s">
        <v>160</v>
      </c>
      <c r="E108" s="5">
        <v>0</v>
      </c>
      <c r="F108" s="5">
        <v>0</v>
      </c>
      <c r="G108" s="5">
        <v>0</v>
      </c>
      <c r="H108" s="5">
        <v>0</v>
      </c>
      <c r="I108" s="5">
        <v>0</v>
      </c>
      <c r="J108" s="4">
        <v>-3021</v>
      </c>
      <c r="K108" s="4">
        <v>-19479</v>
      </c>
      <c r="L108" s="5">
        <v>0</v>
      </c>
      <c r="M108" s="5">
        <v>0</v>
      </c>
      <c r="N108" s="5">
        <v>0</v>
      </c>
      <c r="O108" s="5">
        <v>0</v>
      </c>
      <c r="P108" s="5">
        <v>0</v>
      </c>
      <c r="Q108" s="5">
        <v>0</v>
      </c>
      <c r="R108" s="5">
        <v>0</v>
      </c>
      <c r="S108" s="5">
        <v>0</v>
      </c>
      <c r="T108" s="5">
        <v>0</v>
      </c>
      <c r="U108" s="5">
        <v>0</v>
      </c>
      <c r="V108" s="5">
        <v>0</v>
      </c>
      <c r="W108" s="5">
        <v>0</v>
      </c>
      <c r="X108" s="5">
        <v>0</v>
      </c>
      <c r="Y108" s="3">
        <f t="shared" si="21"/>
        <v>0</v>
      </c>
      <c r="Z108" s="5"/>
      <c r="AA108" s="5"/>
      <c r="AB108" s="5"/>
      <c r="AC108" s="5"/>
      <c r="AD108" s="5"/>
      <c r="AE108" s="15" t="s">
        <v>160</v>
      </c>
      <c r="AF108" s="8"/>
      <c r="AG108" s="5">
        <v>0</v>
      </c>
      <c r="AH108" s="5">
        <v>0</v>
      </c>
      <c r="AI108" s="5">
        <v>0</v>
      </c>
      <c r="AJ108" s="5">
        <v>0</v>
      </c>
      <c r="AK108" s="5">
        <v>0</v>
      </c>
    </row>
    <row r="109" spans="4:37">
      <c r="D109" s="15" t="s">
        <v>161</v>
      </c>
      <c r="E109" s="5">
        <v>0</v>
      </c>
      <c r="F109" s="5">
        <v>0</v>
      </c>
      <c r="G109" s="4">
        <v>-2366</v>
      </c>
      <c r="H109" s="5">
        <v>695</v>
      </c>
      <c r="I109" s="5">
        <v>-651</v>
      </c>
      <c r="J109" s="5">
        <v>0</v>
      </c>
      <c r="K109" s="5">
        <v>-376</v>
      </c>
      <c r="L109" s="4">
        <v>-66556</v>
      </c>
      <c r="M109" s="4">
        <v>-454571</v>
      </c>
      <c r="N109" s="4">
        <v>-300561</v>
      </c>
      <c r="O109" s="4">
        <v>-606148</v>
      </c>
      <c r="P109" s="4">
        <v>-402796</v>
      </c>
      <c r="Q109" s="4">
        <v>-372811</v>
      </c>
      <c r="R109" s="4">
        <v>-318813</v>
      </c>
      <c r="S109" s="4">
        <v>-351181</v>
      </c>
      <c r="T109" s="4">
        <v>-1330954</v>
      </c>
      <c r="U109" s="4">
        <v>-761304</v>
      </c>
      <c r="V109" s="4">
        <v>-903441</v>
      </c>
      <c r="W109" s="4">
        <v>-1039618</v>
      </c>
      <c r="X109" s="4">
        <v>-1698955</v>
      </c>
      <c r="Y109" s="3">
        <f t="shared" si="21"/>
        <v>-1986716</v>
      </c>
      <c r="Z109" s="4"/>
      <c r="AA109" s="4"/>
      <c r="AB109" s="4"/>
      <c r="AC109" s="4"/>
      <c r="AD109" s="4"/>
      <c r="AE109" s="15" t="s">
        <v>161</v>
      </c>
      <c r="AF109" s="8"/>
      <c r="AG109" s="4">
        <v>-761304</v>
      </c>
      <c r="AH109" s="4">
        <v>-903441</v>
      </c>
      <c r="AI109" s="4">
        <v>-1039618</v>
      </c>
      <c r="AJ109" s="4">
        <v>-1700489</v>
      </c>
      <c r="AK109" s="4">
        <v>-1986716</v>
      </c>
    </row>
    <row r="110" spans="4:37">
      <c r="D110" s="15" t="s">
        <v>162</v>
      </c>
      <c r="E110" s="5">
        <v>0</v>
      </c>
      <c r="F110" s="5">
        <v>0</v>
      </c>
      <c r="G110" s="5">
        <v>0</v>
      </c>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3">
        <f t="shared" si="21"/>
        <v>0</v>
      </c>
      <c r="Z110" s="5"/>
      <c r="AA110" s="5"/>
      <c r="AB110" s="5"/>
      <c r="AC110" s="5"/>
      <c r="AD110" s="5"/>
      <c r="AE110" s="15" t="s">
        <v>162</v>
      </c>
      <c r="AF110" s="8"/>
      <c r="AG110" s="5">
        <v>0</v>
      </c>
      <c r="AH110" s="5">
        <v>0</v>
      </c>
      <c r="AI110" s="5">
        <v>0</v>
      </c>
      <c r="AJ110" s="5">
        <v>0</v>
      </c>
      <c r="AK110" s="5">
        <v>0</v>
      </c>
    </row>
    <row r="111" spans="4:37">
      <c r="D111" s="15" t="s">
        <v>163</v>
      </c>
      <c r="E111" s="5">
        <v>0</v>
      </c>
      <c r="F111" s="5">
        <v>0</v>
      </c>
      <c r="G111" s="5">
        <v>0</v>
      </c>
      <c r="H111" s="5">
        <v>0</v>
      </c>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3">
        <f t="shared" si="21"/>
        <v>0</v>
      </c>
      <c r="Z111" s="5"/>
      <c r="AA111" s="5"/>
      <c r="AB111" s="5"/>
      <c r="AC111" s="5"/>
      <c r="AD111" s="5"/>
      <c r="AE111" s="15" t="s">
        <v>163</v>
      </c>
      <c r="AF111" s="8"/>
      <c r="AG111" s="5">
        <v>0</v>
      </c>
      <c r="AH111" s="5">
        <v>0</v>
      </c>
      <c r="AI111" s="5">
        <v>0</v>
      </c>
      <c r="AJ111" s="5">
        <v>0</v>
      </c>
      <c r="AK111" s="5">
        <v>0</v>
      </c>
    </row>
    <row r="112" spans="4:37">
      <c r="D112" s="15" t="s">
        <v>164</v>
      </c>
      <c r="E112" s="4">
        <v>8928</v>
      </c>
      <c r="F112" s="4">
        <v>12868</v>
      </c>
      <c r="G112" s="4">
        <v>21816</v>
      </c>
      <c r="H112" s="4">
        <v>31916</v>
      </c>
      <c r="I112" s="4">
        <v>57961</v>
      </c>
      <c r="J112" s="4">
        <v>42956</v>
      </c>
      <c r="K112" s="4">
        <v>80488</v>
      </c>
      <c r="L112" s="4">
        <v>109699</v>
      </c>
      <c r="M112" s="4">
        <v>238148</v>
      </c>
      <c r="N112" s="4">
        <v>249501</v>
      </c>
      <c r="O112" s="4">
        <v>228659</v>
      </c>
      <c r="P112" s="4">
        <v>132491</v>
      </c>
      <c r="Q112" s="4">
        <v>166165</v>
      </c>
      <c r="R112" s="4">
        <v>262502</v>
      </c>
      <c r="S112" s="4">
        <v>374186</v>
      </c>
      <c r="T112" s="4">
        <v>368546</v>
      </c>
      <c r="U112" s="4">
        <v>238344</v>
      </c>
      <c r="V112" s="4">
        <v>358988</v>
      </c>
      <c r="W112" s="4">
        <v>385338</v>
      </c>
      <c r="X112" s="4">
        <v>482548</v>
      </c>
      <c r="Y112" s="3">
        <f t="shared" si="21"/>
        <v>645726</v>
      </c>
      <c r="Z112" s="4"/>
      <c r="AA112" s="4"/>
      <c r="AB112" s="4"/>
      <c r="AC112" s="4"/>
      <c r="AD112" s="4"/>
      <c r="AE112" s="15" t="s">
        <v>164</v>
      </c>
      <c r="AF112" s="8"/>
      <c r="AG112" s="4">
        <v>238344</v>
      </c>
      <c r="AH112" s="4">
        <v>358988</v>
      </c>
      <c r="AI112" s="4">
        <v>385338</v>
      </c>
      <c r="AJ112" s="4">
        <v>483996</v>
      </c>
      <c r="AK112" s="4">
        <v>645726</v>
      </c>
    </row>
    <row r="113" spans="4:37">
      <c r="D113" s="15" t="s">
        <v>165</v>
      </c>
      <c r="E113" s="5">
        <v>0</v>
      </c>
      <c r="F113" s="5">
        <v>0</v>
      </c>
      <c r="G113" s="5">
        <v>0</v>
      </c>
      <c r="H113" s="5">
        <v>0</v>
      </c>
      <c r="I113" s="5">
        <v>0</v>
      </c>
      <c r="J113" s="5">
        <v>0</v>
      </c>
      <c r="K113" s="5">
        <v>0</v>
      </c>
      <c r="L113" s="5">
        <v>0</v>
      </c>
      <c r="M113" s="5">
        <v>0</v>
      </c>
      <c r="N113" s="5">
        <v>0</v>
      </c>
      <c r="O113" s="5">
        <v>0</v>
      </c>
      <c r="P113" s="5">
        <v>0</v>
      </c>
      <c r="Q113" s="5">
        <v>0</v>
      </c>
      <c r="R113" s="5">
        <v>0</v>
      </c>
      <c r="S113" s="5">
        <v>0</v>
      </c>
      <c r="T113" s="5">
        <v>0</v>
      </c>
      <c r="U113" s="5">
        <v>0</v>
      </c>
      <c r="V113" s="5">
        <v>0</v>
      </c>
      <c r="W113" s="5">
        <v>0</v>
      </c>
      <c r="X113" s="5">
        <v>0</v>
      </c>
      <c r="Y113" s="3">
        <f t="shared" si="21"/>
        <v>0</v>
      </c>
      <c r="Z113" s="5"/>
      <c r="AA113" s="5"/>
      <c r="AB113" s="5"/>
      <c r="AC113" s="5"/>
      <c r="AD113" s="5"/>
      <c r="AE113" s="15" t="s">
        <v>165</v>
      </c>
      <c r="AF113" s="8"/>
      <c r="AG113" s="5">
        <v>0</v>
      </c>
      <c r="AH113" s="5">
        <v>0</v>
      </c>
      <c r="AI113" s="5">
        <v>0</v>
      </c>
      <c r="AJ113" s="5">
        <v>0</v>
      </c>
      <c r="AK113" s="5">
        <v>0</v>
      </c>
    </row>
    <row r="114" spans="4:37" ht="30">
      <c r="D114" s="13" t="s">
        <v>166</v>
      </c>
      <c r="E114" s="3">
        <v>39522</v>
      </c>
      <c r="F114" s="3">
        <v>75139</v>
      </c>
      <c r="G114" s="3">
        <v>242067</v>
      </c>
      <c r="H114" s="3">
        <v>430684</v>
      </c>
      <c r="I114" s="3">
        <v>772719</v>
      </c>
      <c r="J114" s="3">
        <v>1246606</v>
      </c>
      <c r="K114" s="3">
        <v>1605377</v>
      </c>
      <c r="L114" s="3">
        <v>2022814</v>
      </c>
      <c r="M114" s="3">
        <v>2075282</v>
      </c>
      <c r="N114" s="3">
        <v>2861417</v>
      </c>
      <c r="O114" s="3">
        <v>2655524</v>
      </c>
      <c r="P114" s="3">
        <v>2721499</v>
      </c>
      <c r="Q114" s="3">
        <v>2835528</v>
      </c>
      <c r="R114" s="3">
        <v>3618579</v>
      </c>
      <c r="S114" s="3">
        <v>4096961</v>
      </c>
      <c r="T114" s="3">
        <v>4497743</v>
      </c>
      <c r="U114" s="3">
        <v>4638507</v>
      </c>
      <c r="V114" s="3">
        <v>5772001</v>
      </c>
      <c r="W114" s="3">
        <v>6410248</v>
      </c>
      <c r="X114" s="3">
        <v>7050988</v>
      </c>
      <c r="Y114" s="3">
        <f t="shared" si="21"/>
        <v>9042264</v>
      </c>
      <c r="Z114" s="3"/>
      <c r="AA114" s="3"/>
      <c r="AB114" s="3"/>
      <c r="AC114" s="3"/>
      <c r="AD114" s="3"/>
      <c r="AE114" s="13" t="s">
        <v>166</v>
      </c>
      <c r="AF114" s="8"/>
      <c r="AG114" s="3">
        <v>4638507</v>
      </c>
      <c r="AH114" s="3">
        <v>5772001</v>
      </c>
      <c r="AI114" s="3">
        <v>6410248</v>
      </c>
      <c r="AJ114" s="3">
        <v>7052923</v>
      </c>
      <c r="AK114" s="3">
        <v>9042264</v>
      </c>
    </row>
    <row r="115" spans="4:37">
      <c r="D115" s="15" t="s">
        <v>167</v>
      </c>
      <c r="E115" s="4">
        <v>-97824</v>
      </c>
      <c r="F115" s="4">
        <v>-343801</v>
      </c>
      <c r="G115" s="4">
        <v>-135106</v>
      </c>
      <c r="H115" s="4">
        <v>-451926</v>
      </c>
      <c r="I115" s="4">
        <v>-581096</v>
      </c>
      <c r="J115" s="4">
        <v>-193518</v>
      </c>
      <c r="K115" s="4">
        <v>-180374</v>
      </c>
      <c r="L115" s="4">
        <v>-554814</v>
      </c>
      <c r="M115" s="4">
        <v>-538514</v>
      </c>
      <c r="N115" s="4">
        <v>-290781</v>
      </c>
      <c r="O115" s="4">
        <v>105224</v>
      </c>
      <c r="P115" s="4">
        <v>-686588</v>
      </c>
      <c r="Q115" s="4">
        <v>-680600</v>
      </c>
      <c r="R115" s="4">
        <v>-863521</v>
      </c>
      <c r="S115" s="4">
        <v>-514700</v>
      </c>
      <c r="T115" s="4">
        <v>-2311601</v>
      </c>
      <c r="U115" s="4">
        <v>-159344</v>
      </c>
      <c r="V115" s="4">
        <v>-481203</v>
      </c>
      <c r="W115" s="4">
        <v>311571</v>
      </c>
      <c r="X115" s="4">
        <v>-694282</v>
      </c>
      <c r="Y115" s="3">
        <f t="shared" si="21"/>
        <v>-1949023</v>
      </c>
      <c r="Z115" s="4"/>
      <c r="AA115" s="4"/>
      <c r="AB115" s="4"/>
      <c r="AC115" s="4"/>
      <c r="AD115" s="4"/>
      <c r="AE115" s="15" t="s">
        <v>167</v>
      </c>
      <c r="AF115" s="8"/>
      <c r="AG115" s="4">
        <v>-159344</v>
      </c>
      <c r="AH115" s="4">
        <v>-481203</v>
      </c>
      <c r="AI115" s="4">
        <v>311571</v>
      </c>
      <c r="AJ115" s="4">
        <v>-693503</v>
      </c>
      <c r="AK115" s="4">
        <v>-1949023</v>
      </c>
    </row>
    <row r="116" spans="4:37">
      <c r="D116" s="15" t="s">
        <v>168</v>
      </c>
      <c r="E116" s="4">
        <v>-34619</v>
      </c>
      <c r="F116" s="4">
        <v>-82576</v>
      </c>
      <c r="G116" s="4">
        <v>-148915</v>
      </c>
      <c r="H116" s="4">
        <v>-28472</v>
      </c>
      <c r="I116" s="4">
        <v>-200189</v>
      </c>
      <c r="J116" s="4">
        <v>-875431</v>
      </c>
      <c r="K116" s="4">
        <v>199228</v>
      </c>
      <c r="L116" s="4">
        <v>-203837</v>
      </c>
      <c r="M116" s="4">
        <v>-1025745</v>
      </c>
      <c r="N116" s="4">
        <v>-834229</v>
      </c>
      <c r="O116" s="4">
        <v>584382</v>
      </c>
      <c r="P116" s="4">
        <v>-643504</v>
      </c>
      <c r="Q116" s="4">
        <v>-1311691</v>
      </c>
      <c r="R116" s="4">
        <v>-693099</v>
      </c>
      <c r="S116" s="4">
        <v>714102</v>
      </c>
      <c r="T116" s="4">
        <v>-617888</v>
      </c>
      <c r="U116" s="4">
        <v>-229108</v>
      </c>
      <c r="V116" s="4">
        <v>256059</v>
      </c>
      <c r="W116" s="4">
        <v>-55125</v>
      </c>
      <c r="X116" s="4">
        <v>-218232</v>
      </c>
      <c r="Y116" s="3">
        <f t="shared" si="21"/>
        <v>-497803</v>
      </c>
      <c r="Z116" s="4"/>
      <c r="AA116" s="4"/>
      <c r="AB116" s="4"/>
      <c r="AC116" s="4"/>
      <c r="AD116" s="4"/>
      <c r="AE116" s="15" t="s">
        <v>168</v>
      </c>
      <c r="AF116" s="8"/>
      <c r="AG116" s="4">
        <v>-229108</v>
      </c>
      <c r="AH116" s="4">
        <v>256059</v>
      </c>
      <c r="AI116" s="4">
        <v>-55125</v>
      </c>
      <c r="AJ116" s="4">
        <v>-218232</v>
      </c>
      <c r="AK116" s="4">
        <v>-497803</v>
      </c>
    </row>
    <row r="117" spans="4:37" ht="30">
      <c r="D117" s="15" t="s">
        <v>169</v>
      </c>
      <c r="E117" s="4">
        <v>123733</v>
      </c>
      <c r="F117" s="4">
        <v>81497</v>
      </c>
      <c r="G117" s="4">
        <v>144006</v>
      </c>
      <c r="H117" s="4">
        <v>-33287</v>
      </c>
      <c r="I117" s="4">
        <v>391814</v>
      </c>
      <c r="J117" s="4">
        <v>804845</v>
      </c>
      <c r="K117" s="4">
        <v>160805</v>
      </c>
      <c r="L117" s="4">
        <v>47850</v>
      </c>
      <c r="M117" s="4">
        <v>796734</v>
      </c>
      <c r="N117" s="4">
        <v>974371</v>
      </c>
      <c r="O117" s="4">
        <v>-114771</v>
      </c>
      <c r="P117" s="4">
        <v>617659</v>
      </c>
      <c r="Q117" s="4">
        <v>1085838</v>
      </c>
      <c r="R117" s="4">
        <v>395159</v>
      </c>
      <c r="S117" s="4">
        <v>1123673</v>
      </c>
      <c r="T117" s="4">
        <v>1709299</v>
      </c>
      <c r="U117" s="4">
        <v>644985</v>
      </c>
      <c r="V117" s="4">
        <v>305738</v>
      </c>
      <c r="W117" s="4">
        <v>1060520</v>
      </c>
      <c r="X117" s="4">
        <v>1782626</v>
      </c>
      <c r="Y117" s="3">
        <f t="shared" si="21"/>
        <v>1299835</v>
      </c>
      <c r="Z117" s="4"/>
      <c r="AA117" s="4"/>
      <c r="AB117" s="4"/>
      <c r="AC117" s="4"/>
      <c r="AD117" s="4"/>
      <c r="AE117" s="15" t="s">
        <v>169</v>
      </c>
      <c r="AF117" s="8"/>
      <c r="AG117" s="4">
        <v>644985</v>
      </c>
      <c r="AH117" s="4">
        <v>305738</v>
      </c>
      <c r="AI117" s="4">
        <v>1060520</v>
      </c>
      <c r="AJ117" s="4">
        <v>1910090</v>
      </c>
      <c r="AK117" s="4">
        <v>1299835</v>
      </c>
    </row>
    <row r="118" spans="4:37">
      <c r="D118" s="15" t="s">
        <v>170</v>
      </c>
      <c r="E118" s="5">
        <v>0</v>
      </c>
      <c r="F118" s="5">
        <v>0</v>
      </c>
      <c r="G118" s="5">
        <v>0</v>
      </c>
      <c r="H118" s="5">
        <v>0</v>
      </c>
      <c r="I118" s="4">
        <v>-1545</v>
      </c>
      <c r="J118" s="4">
        <v>-39809</v>
      </c>
      <c r="K118" s="4">
        <v>8909</v>
      </c>
      <c r="L118" s="4">
        <v>30828</v>
      </c>
      <c r="M118" s="4">
        <v>-51502</v>
      </c>
      <c r="N118" s="4">
        <v>-79827</v>
      </c>
      <c r="O118" s="4">
        <v>-137720</v>
      </c>
      <c r="P118" s="4">
        <v>-64328</v>
      </c>
      <c r="Q118" s="4">
        <v>-107330</v>
      </c>
      <c r="R118" s="4">
        <v>-526455</v>
      </c>
      <c r="S118" s="4">
        <v>14765</v>
      </c>
      <c r="T118" s="4">
        <v>-143625</v>
      </c>
      <c r="U118" s="4">
        <v>-367689</v>
      </c>
      <c r="V118" s="4">
        <v>-686544</v>
      </c>
      <c r="W118" s="4">
        <v>51528</v>
      </c>
      <c r="X118" s="4">
        <v>-375543</v>
      </c>
      <c r="Y118" s="3">
        <f t="shared" si="21"/>
        <v>-633951</v>
      </c>
      <c r="Z118" s="5"/>
      <c r="AA118" s="5"/>
      <c r="AB118" s="5"/>
      <c r="AC118" s="5"/>
      <c r="AD118" s="5"/>
      <c r="AE118" s="15" t="s">
        <v>170</v>
      </c>
      <c r="AF118" s="8"/>
      <c r="AG118" s="4">
        <v>-367689</v>
      </c>
      <c r="AH118" s="4">
        <v>-686544</v>
      </c>
      <c r="AI118" s="4">
        <v>51528</v>
      </c>
      <c r="AJ118" s="4">
        <v>-375543</v>
      </c>
      <c r="AK118" s="4">
        <v>-633951</v>
      </c>
    </row>
    <row r="119" spans="4:37">
      <c r="D119" s="15" t="s">
        <v>171</v>
      </c>
      <c r="E119" s="5">
        <v>0</v>
      </c>
      <c r="F119" s="5">
        <v>0</v>
      </c>
      <c r="G119" s="5">
        <v>0</v>
      </c>
      <c r="H119" s="5">
        <v>0</v>
      </c>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3">
        <f t="shared" si="21"/>
        <v>0</v>
      </c>
      <c r="Z119" s="5"/>
      <c r="AA119" s="5"/>
      <c r="AB119" s="5"/>
      <c r="AC119" s="5"/>
      <c r="AD119" s="5"/>
      <c r="AE119" s="15" t="s">
        <v>171</v>
      </c>
      <c r="AF119" s="8"/>
      <c r="AG119" s="5">
        <v>0</v>
      </c>
      <c r="AH119" s="5">
        <v>0</v>
      </c>
      <c r="AI119" s="5">
        <v>0</v>
      </c>
      <c r="AJ119" s="5">
        <v>0</v>
      </c>
      <c r="AK119" s="5">
        <v>0</v>
      </c>
    </row>
    <row r="120" spans="4:37">
      <c r="D120" s="15" t="s">
        <v>172</v>
      </c>
      <c r="E120" s="5">
        <v>0</v>
      </c>
      <c r="F120" s="5">
        <v>0</v>
      </c>
      <c r="G120" s="5">
        <v>0</v>
      </c>
      <c r="H120" s="5">
        <v>0</v>
      </c>
      <c r="I120" s="4">
        <v>-57961</v>
      </c>
      <c r="J120" s="4">
        <v>-42797</v>
      </c>
      <c r="K120" s="4">
        <v>-96014</v>
      </c>
      <c r="L120" s="4">
        <v>-60853</v>
      </c>
      <c r="M120" s="4">
        <v>-250493</v>
      </c>
      <c r="N120" s="4">
        <v>-220209</v>
      </c>
      <c r="O120" s="4">
        <v>-248983</v>
      </c>
      <c r="P120" s="4">
        <v>-139995</v>
      </c>
      <c r="Q120" s="4">
        <v>-202543</v>
      </c>
      <c r="R120" s="4">
        <v>-211923</v>
      </c>
      <c r="S120" s="4">
        <v>-359767</v>
      </c>
      <c r="T120" s="4">
        <v>-386410</v>
      </c>
      <c r="U120" s="4">
        <v>-263543</v>
      </c>
      <c r="V120" s="4">
        <v>-338497</v>
      </c>
      <c r="W120" s="4">
        <v>-401914</v>
      </c>
      <c r="X120" s="4">
        <v>-451556</v>
      </c>
      <c r="Y120" s="3">
        <f t="shared" si="21"/>
        <v>-635689</v>
      </c>
      <c r="Z120" s="4"/>
      <c r="AA120" s="4"/>
      <c r="AB120" s="4"/>
      <c r="AC120" s="4"/>
      <c r="AD120" s="4"/>
      <c r="AE120" s="15" t="s">
        <v>172</v>
      </c>
      <c r="AF120" s="8"/>
      <c r="AG120" s="4">
        <v>-263543</v>
      </c>
      <c r="AH120" s="4">
        <v>-338497</v>
      </c>
      <c r="AI120" s="4">
        <v>-401914</v>
      </c>
      <c r="AJ120" s="4">
        <v>-451556</v>
      </c>
      <c r="AK120" s="4">
        <v>-635689</v>
      </c>
    </row>
    <row r="121" spans="4:37">
      <c r="D121" s="15" t="s">
        <v>173</v>
      </c>
      <c r="E121" s="5">
        <v>0</v>
      </c>
      <c r="F121" s="5">
        <v>0</v>
      </c>
      <c r="G121" s="5">
        <v>0</v>
      </c>
      <c r="H121" s="5">
        <v>0</v>
      </c>
      <c r="I121" s="4">
        <v>-98446</v>
      </c>
      <c r="J121" s="4">
        <v>-106310</v>
      </c>
      <c r="K121" s="4">
        <v>-215725</v>
      </c>
      <c r="L121" s="4">
        <v>-170727</v>
      </c>
      <c r="M121" s="4">
        <v>-407116</v>
      </c>
      <c r="N121" s="4">
        <v>-401260</v>
      </c>
      <c r="O121" s="4">
        <v>-417395</v>
      </c>
      <c r="P121" s="4">
        <v>-440792</v>
      </c>
      <c r="Q121" s="4">
        <v>-401600</v>
      </c>
      <c r="R121" s="4">
        <v>-438295</v>
      </c>
      <c r="S121" s="4">
        <v>-531442</v>
      </c>
      <c r="T121" s="4">
        <v>-493644</v>
      </c>
      <c r="U121" s="4">
        <v>-429913</v>
      </c>
      <c r="V121" s="4">
        <v>-638639</v>
      </c>
      <c r="W121" s="4">
        <v>-778287</v>
      </c>
      <c r="X121" s="4">
        <v>-1045035</v>
      </c>
      <c r="Y121" s="3">
        <f t="shared" si="21"/>
        <v>-1221847</v>
      </c>
      <c r="Z121" s="4"/>
      <c r="AA121" s="4"/>
      <c r="AB121" s="4"/>
      <c r="AC121" s="4"/>
      <c r="AD121" s="4"/>
      <c r="AE121" s="15" t="s">
        <v>173</v>
      </c>
      <c r="AF121" s="8"/>
      <c r="AG121" s="4">
        <v>-429913</v>
      </c>
      <c r="AH121" s="4">
        <v>-638639</v>
      </c>
      <c r="AI121" s="4">
        <v>-778287</v>
      </c>
      <c r="AJ121" s="4">
        <v>-1045035</v>
      </c>
      <c r="AK121" s="4">
        <v>-1221847</v>
      </c>
    </row>
    <row r="122" spans="4:37">
      <c r="D122" s="15" t="s">
        <v>174</v>
      </c>
      <c r="E122" s="4">
        <v>1224</v>
      </c>
      <c r="F122" s="5">
        <v>0</v>
      </c>
      <c r="G122" s="5">
        <v>0</v>
      </c>
      <c r="H122" s="5">
        <v>0</v>
      </c>
      <c r="I122" s="5">
        <v>26</v>
      </c>
      <c r="J122" s="5">
        <v>0</v>
      </c>
      <c r="K122" s="5">
        <v>508</v>
      </c>
      <c r="L122" s="5">
        <v>0</v>
      </c>
      <c r="M122" s="5">
        <v>0</v>
      </c>
      <c r="N122" s="5">
        <v>0</v>
      </c>
      <c r="O122" s="5">
        <v>0</v>
      </c>
      <c r="P122" s="4">
        <v>36181</v>
      </c>
      <c r="Q122" s="5">
        <v>0</v>
      </c>
      <c r="R122" s="5">
        <v>0</v>
      </c>
      <c r="S122" s="5">
        <v>0</v>
      </c>
      <c r="T122" s="5">
        <v>0</v>
      </c>
      <c r="U122" s="5">
        <v>0</v>
      </c>
      <c r="V122" s="4">
        <v>1946</v>
      </c>
      <c r="W122" s="5">
        <v>0</v>
      </c>
      <c r="X122" s="5">
        <v>0</v>
      </c>
      <c r="Y122" s="3">
        <f t="shared" si="21"/>
        <v>0</v>
      </c>
      <c r="Z122" s="5"/>
      <c r="AA122" s="5"/>
      <c r="AB122" s="5"/>
      <c r="AC122" s="5"/>
      <c r="AD122" s="5"/>
      <c r="AE122" s="15" t="s">
        <v>174</v>
      </c>
      <c r="AF122" s="8"/>
      <c r="AG122" s="5">
        <v>0</v>
      </c>
      <c r="AH122" s="4">
        <v>1946</v>
      </c>
      <c r="AI122" s="5">
        <v>0</v>
      </c>
      <c r="AJ122" s="5">
        <v>0</v>
      </c>
      <c r="AK122" s="5">
        <v>0</v>
      </c>
    </row>
    <row r="123" spans="4:37">
      <c r="D123" s="15" t="s">
        <v>175</v>
      </c>
      <c r="E123" s="5">
        <v>0</v>
      </c>
      <c r="F123" s="4">
        <v>-20801</v>
      </c>
      <c r="G123" s="4">
        <v>-33353</v>
      </c>
      <c r="H123" s="4">
        <v>-115964</v>
      </c>
      <c r="I123" s="4">
        <v>-89332</v>
      </c>
      <c r="J123" s="4">
        <v>-57435</v>
      </c>
      <c r="K123" s="4">
        <v>-112079</v>
      </c>
      <c r="L123" s="4">
        <v>-587986</v>
      </c>
      <c r="M123" s="4">
        <v>-113132</v>
      </c>
      <c r="N123" s="4">
        <v>-162897</v>
      </c>
      <c r="O123" s="4">
        <v>-15922</v>
      </c>
      <c r="P123" s="5">
        <v>0</v>
      </c>
      <c r="Q123" s="4">
        <v>-66562</v>
      </c>
      <c r="R123" s="4">
        <v>-124560</v>
      </c>
      <c r="S123" s="4">
        <v>-231934</v>
      </c>
      <c r="T123" s="4">
        <v>-265691</v>
      </c>
      <c r="U123" s="4">
        <v>-245573</v>
      </c>
      <c r="V123" s="4">
        <v>-292111</v>
      </c>
      <c r="W123" s="4">
        <v>-258864</v>
      </c>
      <c r="X123" s="4">
        <v>-206920</v>
      </c>
      <c r="Y123" s="3">
        <f t="shared" si="21"/>
        <v>-349954</v>
      </c>
      <c r="Z123" s="4"/>
      <c r="AA123" s="4"/>
      <c r="AB123" s="4"/>
      <c r="AC123" s="4"/>
      <c r="AD123" s="4"/>
      <c r="AE123" s="15" t="s">
        <v>175</v>
      </c>
      <c r="AF123" s="8"/>
      <c r="AG123" s="4">
        <v>-245573</v>
      </c>
      <c r="AH123" s="4">
        <v>-292111</v>
      </c>
      <c r="AI123" s="4">
        <v>-258864</v>
      </c>
      <c r="AJ123" s="4">
        <v>-339451</v>
      </c>
      <c r="AK123" s="4">
        <v>-349954</v>
      </c>
    </row>
    <row r="124" spans="4:37">
      <c r="D124" s="18" t="s">
        <v>176</v>
      </c>
      <c r="E124" s="3">
        <v>32036</v>
      </c>
      <c r="F124" s="3">
        <v>-290542</v>
      </c>
      <c r="G124" s="3">
        <v>68699</v>
      </c>
      <c r="H124" s="3">
        <v>-198965</v>
      </c>
      <c r="I124" s="3">
        <v>135989</v>
      </c>
      <c r="J124" s="3">
        <v>736151</v>
      </c>
      <c r="K124" s="3">
        <v>1370637</v>
      </c>
      <c r="L124" s="3">
        <v>523274</v>
      </c>
      <c r="M124" s="3">
        <v>485515</v>
      </c>
      <c r="N124" s="3">
        <v>1846584</v>
      </c>
      <c r="O124" s="3">
        <v>2410339</v>
      </c>
      <c r="P124" s="3">
        <v>1400131</v>
      </c>
      <c r="Q124" s="3">
        <v>1151040</v>
      </c>
      <c r="R124" s="3">
        <v>1155885</v>
      </c>
      <c r="S124" s="3">
        <v>4311658</v>
      </c>
      <c r="T124" s="3">
        <v>1988184</v>
      </c>
      <c r="U124" s="3">
        <v>3588320</v>
      </c>
      <c r="V124" s="3">
        <v>3898750</v>
      </c>
      <c r="W124" s="3">
        <v>6339679</v>
      </c>
      <c r="X124" s="3">
        <v>5842046</v>
      </c>
      <c r="Y124" s="3">
        <f t="shared" si="21"/>
        <v>5053832</v>
      </c>
      <c r="Z124" s="3"/>
      <c r="AA124" s="3"/>
      <c r="AB124" s="3"/>
      <c r="AC124" s="3"/>
      <c r="AD124" s="3"/>
      <c r="AE124" s="18" t="s">
        <v>176</v>
      </c>
      <c r="AF124" s="8"/>
      <c r="AG124" s="3">
        <v>3588320</v>
      </c>
      <c r="AH124" s="3">
        <v>3898750</v>
      </c>
      <c r="AI124" s="3">
        <v>6339679</v>
      </c>
      <c r="AJ124" s="3">
        <v>5839694</v>
      </c>
      <c r="AK124" s="3">
        <v>5053832</v>
      </c>
    </row>
    <row r="125" spans="4:37">
      <c r="D125" s="12" t="s">
        <v>177</v>
      </c>
      <c r="E125" s="2"/>
      <c r="F125" s="2"/>
      <c r="G125" s="2"/>
      <c r="H125" s="2"/>
      <c r="I125" s="2"/>
      <c r="J125" s="2"/>
      <c r="K125" s="2"/>
      <c r="L125" s="2"/>
      <c r="M125" s="2"/>
      <c r="N125" s="2"/>
      <c r="O125" s="2"/>
      <c r="P125" s="2"/>
      <c r="Q125" s="2"/>
      <c r="R125" s="2"/>
      <c r="S125" s="2"/>
      <c r="T125" s="2"/>
      <c r="U125" s="2"/>
      <c r="V125" s="2"/>
      <c r="W125" s="2"/>
      <c r="X125" s="2"/>
      <c r="Y125" s="3">
        <f t="shared" si="21"/>
        <v>0</v>
      </c>
      <c r="Z125" s="2"/>
      <c r="AA125" s="2"/>
      <c r="AB125" s="2"/>
      <c r="AC125" s="2"/>
      <c r="AD125" s="2"/>
      <c r="AE125" s="12" t="s">
        <v>177</v>
      </c>
      <c r="AF125" s="8"/>
      <c r="AG125" s="2"/>
      <c r="AH125" s="2"/>
      <c r="AI125" s="2"/>
      <c r="AJ125" s="2"/>
      <c r="AK125" s="2"/>
    </row>
    <row r="126" spans="4:37" ht="30">
      <c r="D126" s="18" t="s">
        <v>178</v>
      </c>
      <c r="E126" s="3">
        <v>-22028</v>
      </c>
      <c r="F126" s="3">
        <v>-37533</v>
      </c>
      <c r="G126" s="3">
        <v>-52564</v>
      </c>
      <c r="H126" s="3">
        <v>-142137</v>
      </c>
      <c r="I126" s="3">
        <v>-246629</v>
      </c>
      <c r="J126" s="3">
        <v>-486955</v>
      </c>
      <c r="K126" s="3">
        <v>-708046</v>
      </c>
      <c r="L126" s="3">
        <v>-809933</v>
      </c>
      <c r="M126" s="3">
        <v>-875985</v>
      </c>
      <c r="N126" s="3">
        <v>-465352</v>
      </c>
      <c r="O126" s="3">
        <v>-716454</v>
      </c>
      <c r="P126" s="3">
        <v>-919555</v>
      </c>
      <c r="Q126" s="3">
        <v>-1440557</v>
      </c>
      <c r="R126" s="3">
        <v>-2090201</v>
      </c>
      <c r="S126" s="3">
        <v>-1433113</v>
      </c>
      <c r="T126" s="3">
        <v>-1104371</v>
      </c>
      <c r="U126" s="3">
        <v>-2453676</v>
      </c>
      <c r="V126" s="3">
        <v>-3233070</v>
      </c>
      <c r="W126" s="3">
        <v>-3017645</v>
      </c>
      <c r="X126" s="3">
        <v>-2913390</v>
      </c>
      <c r="Y126" s="3">
        <f t="shared" si="21"/>
        <v>-3215243</v>
      </c>
      <c r="Z126" s="3"/>
      <c r="AA126" s="3"/>
      <c r="AB126" s="3"/>
      <c r="AC126" s="3"/>
      <c r="AD126" s="3"/>
      <c r="AE126" s="18" t="s">
        <v>178</v>
      </c>
      <c r="AF126" s="8"/>
      <c r="AG126" s="3">
        <v>-2453676</v>
      </c>
      <c r="AH126" s="3">
        <v>-3233070</v>
      </c>
      <c r="AI126" s="3">
        <v>-3017645</v>
      </c>
      <c r="AJ126" s="3">
        <v>-2911001</v>
      </c>
      <c r="AK126" s="3">
        <v>-3215243</v>
      </c>
    </row>
    <row r="127" spans="4:37" ht="30">
      <c r="D127" s="18" t="s">
        <v>179</v>
      </c>
      <c r="E127" s="2">
        <v>0</v>
      </c>
      <c r="F127" s="2">
        <v>0</v>
      </c>
      <c r="G127" s="2">
        <v>43</v>
      </c>
      <c r="H127" s="2">
        <v>-695</v>
      </c>
      <c r="I127" s="2">
        <v>651</v>
      </c>
      <c r="J127" s="3">
        <v>6679</v>
      </c>
      <c r="K127" s="3">
        <v>38999</v>
      </c>
      <c r="L127" s="3">
        <v>46705</v>
      </c>
      <c r="M127" s="3">
        <v>8772</v>
      </c>
      <c r="N127" s="3">
        <v>12944</v>
      </c>
      <c r="O127" s="3">
        <v>8123</v>
      </c>
      <c r="P127" s="3">
        <v>8534</v>
      </c>
      <c r="Q127" s="3">
        <v>23158</v>
      </c>
      <c r="R127" s="3">
        <v>115906</v>
      </c>
      <c r="S127" s="3">
        <v>4641</v>
      </c>
      <c r="T127" s="3">
        <v>3873</v>
      </c>
      <c r="U127" s="2">
        <v>773</v>
      </c>
      <c r="V127" s="3">
        <v>2252</v>
      </c>
      <c r="W127" s="3">
        <v>3323</v>
      </c>
      <c r="X127" s="3">
        <v>2867</v>
      </c>
      <c r="Y127" s="3">
        <f t="shared" si="21"/>
        <v>5662</v>
      </c>
      <c r="Z127" s="2"/>
      <c r="AA127" s="2"/>
      <c r="AB127" s="2"/>
      <c r="AC127" s="2"/>
      <c r="AD127" s="2"/>
      <c r="AE127" s="18" t="s">
        <v>179</v>
      </c>
      <c r="AF127" s="8"/>
      <c r="AG127" s="2">
        <v>773</v>
      </c>
      <c r="AH127" s="3">
        <v>2252</v>
      </c>
      <c r="AI127" s="3">
        <v>3323</v>
      </c>
      <c r="AJ127" s="3">
        <v>2867</v>
      </c>
      <c r="AK127" s="3">
        <v>5662</v>
      </c>
    </row>
    <row r="128" spans="4:37" ht="30">
      <c r="D128" s="18" t="s">
        <v>180</v>
      </c>
      <c r="E128" s="2">
        <v>0</v>
      </c>
      <c r="F128" s="2">
        <v>0</v>
      </c>
      <c r="G128" s="2">
        <v>0</v>
      </c>
      <c r="H128" s="2">
        <v>0</v>
      </c>
      <c r="I128" s="2">
        <v>0</v>
      </c>
      <c r="J128" s="2">
        <v>0</v>
      </c>
      <c r="K128" s="2">
        <v>0</v>
      </c>
      <c r="L128" s="3">
        <v>-1067421</v>
      </c>
      <c r="M128" s="2">
        <v>0</v>
      </c>
      <c r="N128" s="3">
        <v>-295705</v>
      </c>
      <c r="O128" s="3">
        <v>183970</v>
      </c>
      <c r="P128" s="3">
        <v>-775227</v>
      </c>
      <c r="Q128" s="3">
        <v>-38195</v>
      </c>
      <c r="R128" s="3">
        <v>-1218529</v>
      </c>
      <c r="S128" s="3">
        <v>-912255</v>
      </c>
      <c r="T128" s="3">
        <v>-942508</v>
      </c>
      <c r="U128" s="3">
        <v>-1188221</v>
      </c>
      <c r="V128" s="3">
        <v>-1206874</v>
      </c>
      <c r="W128" s="3">
        <v>-5954091</v>
      </c>
      <c r="X128" s="3">
        <v>-35827119</v>
      </c>
      <c r="Y128" s="3">
        <f t="shared" si="21"/>
        <v>-32995036</v>
      </c>
      <c r="Z128" s="2"/>
      <c r="AA128" s="2"/>
      <c r="AB128" s="2"/>
      <c r="AC128" s="2"/>
      <c r="AD128" s="2"/>
      <c r="AE128" s="18" t="s">
        <v>180</v>
      </c>
      <c r="AF128" s="8"/>
      <c r="AG128" s="3">
        <v>-1188221</v>
      </c>
      <c r="AH128" s="3">
        <v>-1206874</v>
      </c>
      <c r="AI128" s="3">
        <v>-5954091</v>
      </c>
      <c r="AJ128" s="3">
        <v>-35827119</v>
      </c>
      <c r="AK128" s="3">
        <v>-32995036</v>
      </c>
    </row>
    <row r="129" spans="4:37" ht="30">
      <c r="D129" s="18" t="s">
        <v>181</v>
      </c>
      <c r="E129" s="2">
        <v>0</v>
      </c>
      <c r="F129" s="2">
        <v>0</v>
      </c>
      <c r="G129" s="2">
        <v>0</v>
      </c>
      <c r="H129" s="2">
        <v>0</v>
      </c>
      <c r="I129" s="2">
        <v>0</v>
      </c>
      <c r="J129" s="2">
        <v>0</v>
      </c>
      <c r="K129" s="2">
        <v>0</v>
      </c>
      <c r="L129" s="2">
        <v>0</v>
      </c>
      <c r="M129" s="3">
        <v>340441</v>
      </c>
      <c r="N129" s="2">
        <v>0</v>
      </c>
      <c r="O129" s="2">
        <v>0</v>
      </c>
      <c r="P129" s="2">
        <v>0</v>
      </c>
      <c r="Q129" s="2">
        <v>0</v>
      </c>
      <c r="R129" s="2">
        <v>0</v>
      </c>
      <c r="S129" s="2">
        <v>0</v>
      </c>
      <c r="T129" s="2">
        <v>0</v>
      </c>
      <c r="U129" s="2">
        <v>0</v>
      </c>
      <c r="V129" s="2">
        <v>0</v>
      </c>
      <c r="W129" s="2">
        <v>0</v>
      </c>
      <c r="X129" s="3">
        <v>27590010</v>
      </c>
      <c r="Y129" s="3">
        <f t="shared" si="21"/>
        <v>40669116</v>
      </c>
      <c r="Z129" s="2"/>
      <c r="AA129" s="2"/>
      <c r="AB129" s="2"/>
      <c r="AC129" s="2"/>
      <c r="AD129" s="2"/>
      <c r="AE129" s="18" t="s">
        <v>181</v>
      </c>
      <c r="AF129" s="8"/>
      <c r="AG129" s="2">
        <v>0</v>
      </c>
      <c r="AH129" s="2">
        <v>0</v>
      </c>
      <c r="AI129" s="2">
        <v>0</v>
      </c>
      <c r="AJ129" s="3">
        <v>27590010</v>
      </c>
      <c r="AK129" s="3">
        <v>40669116</v>
      </c>
    </row>
    <row r="130" spans="4:37">
      <c r="D130" s="18" t="s">
        <v>182</v>
      </c>
      <c r="E130" s="2">
        <v>0</v>
      </c>
      <c r="F130" s="2">
        <v>0</v>
      </c>
      <c r="G130" s="2">
        <v>0</v>
      </c>
      <c r="H130" s="2">
        <v>0</v>
      </c>
      <c r="I130" s="2">
        <v>0</v>
      </c>
      <c r="J130" s="2">
        <v>0</v>
      </c>
      <c r="K130" s="2">
        <v>0</v>
      </c>
      <c r="L130" s="2">
        <v>0</v>
      </c>
      <c r="M130" s="2">
        <v>0</v>
      </c>
      <c r="N130" s="2">
        <v>0</v>
      </c>
      <c r="O130" s="2">
        <v>0</v>
      </c>
      <c r="P130" s="2">
        <v>0</v>
      </c>
      <c r="Q130" s="2">
        <v>0</v>
      </c>
      <c r="R130" s="2">
        <v>0</v>
      </c>
      <c r="S130" s="2">
        <v>0</v>
      </c>
      <c r="T130" s="2">
        <v>0</v>
      </c>
      <c r="U130" s="2">
        <v>0</v>
      </c>
      <c r="V130" s="2">
        <v>0</v>
      </c>
      <c r="W130" s="2">
        <v>0</v>
      </c>
      <c r="X130" s="2">
        <v>0</v>
      </c>
      <c r="Y130" s="3">
        <f t="shared" si="21"/>
        <v>0</v>
      </c>
      <c r="Z130" s="2"/>
      <c r="AA130" s="2"/>
      <c r="AB130" s="2"/>
      <c r="AC130" s="2"/>
      <c r="AD130" s="2"/>
      <c r="AE130" s="18" t="s">
        <v>182</v>
      </c>
      <c r="AF130" s="8"/>
      <c r="AG130" s="2">
        <v>0</v>
      </c>
      <c r="AH130" s="2">
        <v>0</v>
      </c>
      <c r="AI130" s="2">
        <v>0</v>
      </c>
      <c r="AJ130" s="2">
        <v>0</v>
      </c>
      <c r="AK130" s="2">
        <v>0</v>
      </c>
    </row>
    <row r="131" spans="4:37">
      <c r="D131" s="18" t="s">
        <v>183</v>
      </c>
      <c r="E131" s="2">
        <v>0</v>
      </c>
      <c r="F131" s="2">
        <v>0</v>
      </c>
      <c r="G131" s="2">
        <v>0</v>
      </c>
      <c r="H131" s="2">
        <v>0</v>
      </c>
      <c r="I131" s="2">
        <v>0</v>
      </c>
      <c r="J131" s="2">
        <v>0</v>
      </c>
      <c r="K131" s="2">
        <v>0</v>
      </c>
      <c r="L131" s="2">
        <v>0</v>
      </c>
      <c r="M131" s="2">
        <v>0</v>
      </c>
      <c r="N131" s="2">
        <v>0</v>
      </c>
      <c r="O131" s="2">
        <v>0</v>
      </c>
      <c r="P131" s="2">
        <v>0</v>
      </c>
      <c r="Q131" s="2">
        <v>0</v>
      </c>
      <c r="R131" s="2">
        <v>0</v>
      </c>
      <c r="S131" s="2">
        <v>0</v>
      </c>
      <c r="T131" s="2">
        <v>0</v>
      </c>
      <c r="U131" s="2">
        <v>0</v>
      </c>
      <c r="V131" s="2">
        <v>0</v>
      </c>
      <c r="W131" s="2">
        <v>0</v>
      </c>
      <c r="X131" s="2">
        <v>0</v>
      </c>
      <c r="Y131" s="3">
        <f t="shared" si="21"/>
        <v>0</v>
      </c>
      <c r="Z131" s="2"/>
      <c r="AA131" s="2"/>
      <c r="AB131" s="2"/>
      <c r="AC131" s="2"/>
      <c r="AD131" s="2"/>
      <c r="AE131" s="18" t="s">
        <v>183</v>
      </c>
      <c r="AF131" s="8"/>
      <c r="AG131" s="2">
        <v>0</v>
      </c>
      <c r="AH131" s="2">
        <v>0</v>
      </c>
      <c r="AI131" s="2">
        <v>0</v>
      </c>
      <c r="AJ131" s="2">
        <v>0</v>
      </c>
      <c r="AK131" s="2">
        <v>0</v>
      </c>
    </row>
    <row r="132" spans="4:37">
      <c r="D132" s="18" t="s">
        <v>184</v>
      </c>
      <c r="E132" s="2">
        <v>0</v>
      </c>
      <c r="F132" s="2">
        <v>-116</v>
      </c>
      <c r="G132" s="3">
        <v>-1559</v>
      </c>
      <c r="H132" s="2">
        <v>0</v>
      </c>
      <c r="I132" s="3">
        <v>-12000</v>
      </c>
      <c r="J132" s="3">
        <v>-306800</v>
      </c>
      <c r="K132" s="3">
        <v>-23900</v>
      </c>
      <c r="L132" s="3">
        <v>-144122</v>
      </c>
      <c r="M132" s="3">
        <v>-1190187</v>
      </c>
      <c r="N132" s="3">
        <v>804592</v>
      </c>
      <c r="O132" s="2">
        <v>0</v>
      </c>
      <c r="P132" s="2">
        <v>0</v>
      </c>
      <c r="Q132" s="2">
        <v>0</v>
      </c>
      <c r="R132" s="2">
        <v>0</v>
      </c>
      <c r="S132" s="3">
        <v>-314070</v>
      </c>
      <c r="T132" s="2">
        <v>0</v>
      </c>
      <c r="U132" s="3">
        <v>-709544</v>
      </c>
      <c r="V132" s="3">
        <v>-109972</v>
      </c>
      <c r="W132" s="3">
        <v>-101173</v>
      </c>
      <c r="X132" s="3">
        <v>-450879</v>
      </c>
      <c r="Y132" s="3">
        <f t="shared" si="21"/>
        <v>-557292</v>
      </c>
      <c r="Z132" s="2"/>
      <c r="AA132" s="2"/>
      <c r="AB132" s="2"/>
      <c r="AC132" s="2"/>
      <c r="AD132" s="2"/>
      <c r="AE132" s="18" t="s">
        <v>184</v>
      </c>
      <c r="AF132" s="8"/>
      <c r="AG132" s="3">
        <v>-709544</v>
      </c>
      <c r="AH132" s="3">
        <v>-109972</v>
      </c>
      <c r="AI132" s="3">
        <v>-101173</v>
      </c>
      <c r="AJ132" s="3">
        <v>-450879</v>
      </c>
      <c r="AK132" s="3">
        <v>-557292</v>
      </c>
    </row>
    <row r="133" spans="4:37">
      <c r="D133" s="18" t="s">
        <v>185</v>
      </c>
      <c r="E133" s="3">
        <v>2105</v>
      </c>
      <c r="F133" s="2">
        <v>0</v>
      </c>
      <c r="G133" s="2">
        <v>0</v>
      </c>
      <c r="H133" s="3">
        <v>4169</v>
      </c>
      <c r="I133" s="2">
        <v>0</v>
      </c>
      <c r="J133" s="2">
        <v>0</v>
      </c>
      <c r="K133" s="2">
        <v>0</v>
      </c>
      <c r="L133" s="2">
        <v>0</v>
      </c>
      <c r="M133" s="2">
        <v>0</v>
      </c>
      <c r="N133" s="2">
        <v>0</v>
      </c>
      <c r="O133" s="3">
        <v>9176</v>
      </c>
      <c r="P133" s="2">
        <v>0</v>
      </c>
      <c r="Q133" s="2">
        <v>0</v>
      </c>
      <c r="R133" s="3">
        <v>65345</v>
      </c>
      <c r="S133" s="3">
        <v>322220</v>
      </c>
      <c r="T133" s="3">
        <v>-973834</v>
      </c>
      <c r="U133" s="3">
        <v>180229</v>
      </c>
      <c r="V133" s="3">
        <v>120175</v>
      </c>
      <c r="W133" s="3">
        <v>31000</v>
      </c>
      <c r="X133" s="2">
        <v>420</v>
      </c>
      <c r="Y133" s="3">
        <f t="shared" si="21"/>
        <v>56400</v>
      </c>
      <c r="Z133" s="2"/>
      <c r="AA133" s="2"/>
      <c r="AB133" s="2"/>
      <c r="AC133" s="2"/>
      <c r="AD133" s="2"/>
      <c r="AE133" s="18" t="s">
        <v>185</v>
      </c>
      <c r="AF133" s="8"/>
      <c r="AG133" s="3">
        <v>180229</v>
      </c>
      <c r="AH133" s="3">
        <v>120175</v>
      </c>
      <c r="AI133" s="3">
        <v>31000</v>
      </c>
      <c r="AJ133" s="2">
        <v>420</v>
      </c>
      <c r="AK133" s="3">
        <v>56400</v>
      </c>
    </row>
    <row r="134" spans="4:37">
      <c r="D134" s="18" t="s">
        <v>186</v>
      </c>
      <c r="E134" s="2">
        <v>0</v>
      </c>
      <c r="F134" s="2">
        <v>0</v>
      </c>
      <c r="G134" s="2">
        <v>0</v>
      </c>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3">
        <f t="shared" si="21"/>
        <v>0</v>
      </c>
      <c r="Z134" s="2"/>
      <c r="AA134" s="2"/>
      <c r="AB134" s="2"/>
      <c r="AC134" s="2"/>
      <c r="AD134" s="2"/>
      <c r="AE134" s="18" t="s">
        <v>186</v>
      </c>
      <c r="AF134" s="8"/>
      <c r="AG134" s="2">
        <v>0</v>
      </c>
      <c r="AH134" s="2">
        <v>0</v>
      </c>
      <c r="AI134" s="2">
        <v>0</v>
      </c>
      <c r="AJ134" s="2">
        <v>0</v>
      </c>
      <c r="AK134" s="2">
        <v>0</v>
      </c>
    </row>
    <row r="135" spans="4:37" ht="30">
      <c r="D135" s="18" t="s">
        <v>187</v>
      </c>
      <c r="E135" s="2">
        <v>0</v>
      </c>
      <c r="F135" s="2">
        <v>0</v>
      </c>
      <c r="G135" s="3">
        <v>2483</v>
      </c>
      <c r="H135" s="2">
        <v>0</v>
      </c>
      <c r="I135" s="2">
        <v>191</v>
      </c>
      <c r="J135" s="2">
        <v>0</v>
      </c>
      <c r="K135" s="3">
        <v>11750</v>
      </c>
      <c r="L135" s="3">
        <v>78053</v>
      </c>
      <c r="M135" s="3">
        <v>276456</v>
      </c>
      <c r="N135" s="3">
        <v>50538</v>
      </c>
      <c r="O135" s="3">
        <v>261792</v>
      </c>
      <c r="P135" s="3">
        <v>156459</v>
      </c>
      <c r="Q135" s="3">
        <v>189684</v>
      </c>
      <c r="R135" s="3">
        <v>226569</v>
      </c>
      <c r="S135" s="3">
        <v>308770</v>
      </c>
      <c r="T135" s="3">
        <v>408056</v>
      </c>
      <c r="U135" s="3">
        <v>473706</v>
      </c>
      <c r="V135" s="3">
        <v>582420</v>
      </c>
      <c r="W135" s="3">
        <v>894462</v>
      </c>
      <c r="X135" s="3">
        <v>1182812</v>
      </c>
      <c r="Y135" s="3">
        <f t="shared" si="21"/>
        <v>1793625</v>
      </c>
      <c r="Z135" s="3"/>
      <c r="AA135" s="3"/>
      <c r="AB135" s="3"/>
      <c r="AC135" s="3"/>
      <c r="AD135" s="3"/>
      <c r="AE135" s="18" t="s">
        <v>187</v>
      </c>
      <c r="AF135" s="8"/>
      <c r="AG135" s="3">
        <v>473706</v>
      </c>
      <c r="AH135" s="3">
        <v>582420</v>
      </c>
      <c r="AI135" s="3">
        <v>894462</v>
      </c>
      <c r="AJ135" s="3">
        <v>1182812</v>
      </c>
      <c r="AK135" s="3">
        <v>1793625</v>
      </c>
    </row>
    <row r="136" spans="4:37" ht="30">
      <c r="D136" s="18" t="s">
        <v>188</v>
      </c>
      <c r="E136" s="2">
        <v>0</v>
      </c>
      <c r="F136" s="2">
        <v>0</v>
      </c>
      <c r="G136" s="2">
        <v>0</v>
      </c>
      <c r="H136" s="2">
        <v>0</v>
      </c>
      <c r="I136" s="2">
        <v>0</v>
      </c>
      <c r="J136" s="3">
        <v>-5000</v>
      </c>
      <c r="K136" s="3">
        <v>-1920</v>
      </c>
      <c r="L136" s="3">
        <v>-7331</v>
      </c>
      <c r="M136" s="3">
        <v>-38410</v>
      </c>
      <c r="N136" s="2">
        <v>0</v>
      </c>
      <c r="O136" s="2">
        <v>0</v>
      </c>
      <c r="P136" s="3">
        <v>-45921</v>
      </c>
      <c r="Q136" s="3">
        <v>-203239</v>
      </c>
      <c r="R136" s="2">
        <v>0</v>
      </c>
      <c r="S136" s="2">
        <v>0</v>
      </c>
      <c r="T136" s="2">
        <v>0</v>
      </c>
      <c r="U136" s="2">
        <v>0</v>
      </c>
      <c r="V136" s="2">
        <v>0</v>
      </c>
      <c r="W136" s="2">
        <v>0</v>
      </c>
      <c r="X136" s="2">
        <v>0</v>
      </c>
      <c r="Y136" s="3">
        <f t="shared" si="21"/>
        <v>0</v>
      </c>
      <c r="Z136" s="2"/>
      <c r="AA136" s="2"/>
      <c r="AB136" s="2"/>
      <c r="AC136" s="2"/>
      <c r="AD136" s="2"/>
      <c r="AE136" s="18" t="s">
        <v>188</v>
      </c>
      <c r="AF136" s="8"/>
      <c r="AG136" s="2">
        <v>0</v>
      </c>
      <c r="AH136" s="2">
        <v>0</v>
      </c>
      <c r="AI136" s="2">
        <v>0</v>
      </c>
      <c r="AJ136" s="2">
        <v>0</v>
      </c>
      <c r="AK136" s="2">
        <v>0</v>
      </c>
    </row>
    <row r="137" spans="4:37">
      <c r="D137" s="18" t="s">
        <v>189</v>
      </c>
      <c r="E137" s="3">
        <v>-19923</v>
      </c>
      <c r="F137" s="3">
        <v>-37649</v>
      </c>
      <c r="G137" s="3">
        <v>-51597</v>
      </c>
      <c r="H137" s="3">
        <v>-138663</v>
      </c>
      <c r="I137" s="3">
        <v>-257787</v>
      </c>
      <c r="J137" s="3">
        <v>-792076</v>
      </c>
      <c r="K137" s="3">
        <v>-683116</v>
      </c>
      <c r="L137" s="3">
        <v>-1904049</v>
      </c>
      <c r="M137" s="3">
        <v>-1478913</v>
      </c>
      <c r="N137" s="3">
        <v>107017</v>
      </c>
      <c r="O137" s="3">
        <v>-253393</v>
      </c>
      <c r="P137" s="3">
        <v>-1575711</v>
      </c>
      <c r="Q137" s="3">
        <v>-1469149</v>
      </c>
      <c r="R137" s="3">
        <v>-2900910</v>
      </c>
      <c r="S137" s="3">
        <v>-2023807</v>
      </c>
      <c r="T137" s="3">
        <v>-2608784</v>
      </c>
      <c r="U137" s="3">
        <v>-3696732</v>
      </c>
      <c r="V137" s="3">
        <v>-3845068</v>
      </c>
      <c r="W137" s="3">
        <v>-8144124</v>
      </c>
      <c r="X137" s="3">
        <v>-10415279</v>
      </c>
      <c r="Y137" s="3">
        <f t="shared" si="21"/>
        <v>5757232</v>
      </c>
      <c r="Z137" s="3"/>
      <c r="AA137" s="3"/>
      <c r="AB137" s="3"/>
      <c r="AC137" s="3"/>
      <c r="AD137" s="3"/>
      <c r="AE137" s="18" t="s">
        <v>189</v>
      </c>
      <c r="AF137" s="8"/>
      <c r="AG137" s="3">
        <v>-3696732</v>
      </c>
      <c r="AH137" s="3">
        <v>-3845068</v>
      </c>
      <c r="AI137" s="3">
        <v>-8144124</v>
      </c>
      <c r="AJ137" s="3">
        <v>-10412890</v>
      </c>
      <c r="AK137" s="3">
        <v>5757232</v>
      </c>
    </row>
    <row r="138" spans="4:37">
      <c r="D138" s="12" t="s">
        <v>190</v>
      </c>
      <c r="E138" s="2"/>
      <c r="F138" s="2"/>
      <c r="G138" s="2"/>
      <c r="H138" s="2"/>
      <c r="I138" s="2"/>
      <c r="J138" s="2"/>
      <c r="K138" s="2"/>
      <c r="L138" s="2"/>
      <c r="M138" s="2"/>
      <c r="N138" s="2"/>
      <c r="O138" s="2"/>
      <c r="P138" s="2"/>
      <c r="Q138" s="2"/>
      <c r="R138" s="2"/>
      <c r="S138" s="2"/>
      <c r="T138" s="2"/>
      <c r="U138" s="2"/>
      <c r="V138" s="2"/>
      <c r="W138" s="2"/>
      <c r="X138" s="2"/>
      <c r="Y138" s="3">
        <f t="shared" si="21"/>
        <v>0</v>
      </c>
      <c r="Z138" s="2"/>
      <c r="AA138" s="2"/>
      <c r="AB138" s="2"/>
      <c r="AC138" s="2"/>
      <c r="AD138" s="2"/>
      <c r="AE138" s="12" t="s">
        <v>190</v>
      </c>
      <c r="AF138" s="8"/>
      <c r="AG138" s="2"/>
      <c r="AH138" s="2"/>
      <c r="AI138" s="2"/>
      <c r="AJ138" s="2"/>
      <c r="AK138" s="2"/>
    </row>
    <row r="139" spans="4:37" ht="30">
      <c r="D139" s="18" t="s">
        <v>191</v>
      </c>
      <c r="E139" s="3">
        <v>20000</v>
      </c>
      <c r="F139" s="3">
        <v>120000</v>
      </c>
      <c r="G139" s="2">
        <v>0</v>
      </c>
      <c r="H139" s="3">
        <v>136650</v>
      </c>
      <c r="I139" s="3">
        <v>590676</v>
      </c>
      <c r="J139" s="3">
        <v>11372</v>
      </c>
      <c r="K139" s="3">
        <v>18080</v>
      </c>
      <c r="L139" s="3">
        <v>26699</v>
      </c>
      <c r="M139" s="3">
        <v>18146</v>
      </c>
      <c r="N139" s="3">
        <v>27716</v>
      </c>
      <c r="O139" s="3">
        <v>40004</v>
      </c>
      <c r="P139" s="3">
        <v>13529</v>
      </c>
      <c r="Q139" s="2">
        <v>0</v>
      </c>
      <c r="R139" s="3">
        <v>30954</v>
      </c>
      <c r="S139" s="3">
        <v>66577</v>
      </c>
      <c r="T139" s="3">
        <v>39144</v>
      </c>
      <c r="U139" s="3">
        <v>26546</v>
      </c>
      <c r="V139" s="3">
        <v>71715</v>
      </c>
      <c r="W139" s="3">
        <v>59634</v>
      </c>
      <c r="X139" s="3">
        <v>87611</v>
      </c>
      <c r="Y139" s="3">
        <f t="shared" si="21"/>
        <v>77029</v>
      </c>
      <c r="Z139" s="3"/>
      <c r="AA139" s="3"/>
      <c r="AB139" s="3"/>
      <c r="AC139" s="3"/>
      <c r="AD139" s="3"/>
      <c r="AE139" s="18" t="s">
        <v>191</v>
      </c>
      <c r="AF139" s="8"/>
      <c r="AG139" s="3">
        <v>26546</v>
      </c>
      <c r="AH139" s="3">
        <v>71715</v>
      </c>
      <c r="AI139" s="3">
        <v>59634</v>
      </c>
      <c r="AJ139" s="3">
        <v>87611</v>
      </c>
      <c r="AK139" s="3">
        <v>77029</v>
      </c>
    </row>
    <row r="140" spans="4:37" ht="30">
      <c r="D140" s="18" t="s">
        <v>192</v>
      </c>
      <c r="E140" s="3">
        <v>-26705</v>
      </c>
      <c r="F140" s="2">
        <v>0</v>
      </c>
      <c r="G140" s="2">
        <v>0</v>
      </c>
      <c r="H140" s="2">
        <v>0</v>
      </c>
      <c r="I140" s="2">
        <v>-18</v>
      </c>
      <c r="J140" s="2">
        <v>-604</v>
      </c>
      <c r="K140" s="3">
        <v>-2367</v>
      </c>
      <c r="L140" s="3">
        <v>-3605</v>
      </c>
      <c r="M140" s="3">
        <v>2113</v>
      </c>
      <c r="N140" s="3">
        <v>8249</v>
      </c>
      <c r="O140" s="3">
        <v>1179</v>
      </c>
      <c r="P140" s="2">
        <v>-29</v>
      </c>
      <c r="Q140" s="3">
        <v>16389</v>
      </c>
      <c r="R140" s="3">
        <v>-4349</v>
      </c>
      <c r="S140" s="2">
        <v>-876</v>
      </c>
      <c r="T140" s="2">
        <v>-130</v>
      </c>
      <c r="U140" s="2">
        <v>0</v>
      </c>
      <c r="V140" s="2">
        <v>-270</v>
      </c>
      <c r="W140" s="2">
        <v>0</v>
      </c>
      <c r="X140" s="2">
        <v>0</v>
      </c>
      <c r="Y140" s="3">
        <f t="shared" si="21"/>
        <v>0</v>
      </c>
      <c r="Z140" s="2"/>
      <c r="AA140" s="2"/>
      <c r="AB140" s="2"/>
      <c r="AC140" s="2"/>
      <c r="AD140" s="2"/>
      <c r="AE140" s="18" t="s">
        <v>192</v>
      </c>
      <c r="AF140" s="8"/>
      <c r="AG140" s="2">
        <v>0</v>
      </c>
      <c r="AH140" s="2">
        <v>-270</v>
      </c>
      <c r="AI140" s="2">
        <v>0</v>
      </c>
      <c r="AJ140" s="2">
        <v>0</v>
      </c>
      <c r="AK140" s="2">
        <v>0</v>
      </c>
    </row>
    <row r="141" spans="4:37">
      <c r="D141" s="18" t="s">
        <v>193</v>
      </c>
      <c r="E141" s="3">
        <v>64828</v>
      </c>
      <c r="F141" s="3">
        <v>185400</v>
      </c>
      <c r="G141" s="3">
        <v>2753800</v>
      </c>
      <c r="H141" s="3">
        <v>3764480</v>
      </c>
      <c r="I141" s="3">
        <v>5581874</v>
      </c>
      <c r="J141" s="3">
        <v>6181524</v>
      </c>
      <c r="K141" s="3">
        <v>6138973</v>
      </c>
      <c r="L141" s="3">
        <v>11750349</v>
      </c>
      <c r="M141" s="3">
        <v>10294348</v>
      </c>
      <c r="N141" s="3">
        <v>11504199</v>
      </c>
      <c r="O141" s="3">
        <v>10415677</v>
      </c>
      <c r="P141" s="3">
        <v>14216536</v>
      </c>
      <c r="Q141" s="3">
        <v>23817429</v>
      </c>
      <c r="R141" s="3">
        <v>23921461</v>
      </c>
      <c r="S141" s="3">
        <v>22299130</v>
      </c>
      <c r="T141" s="3">
        <v>21302571</v>
      </c>
      <c r="U141" s="3">
        <v>10281502</v>
      </c>
      <c r="V141" s="3">
        <v>13403999</v>
      </c>
      <c r="W141" s="3">
        <v>20448571</v>
      </c>
      <c r="X141" s="3">
        <v>34463707</v>
      </c>
      <c r="Y141" s="3">
        <f t="shared" si="21"/>
        <v>28120229</v>
      </c>
      <c r="Z141" s="3"/>
      <c r="AA141" s="3"/>
      <c r="AB141" s="3"/>
      <c r="AC141" s="3"/>
      <c r="AD141" s="3"/>
      <c r="AE141" s="18" t="s">
        <v>193</v>
      </c>
      <c r="AF141" s="8"/>
      <c r="AG141" s="3">
        <v>10281502</v>
      </c>
      <c r="AH141" s="3">
        <v>13403999</v>
      </c>
      <c r="AI141" s="3">
        <v>20448571</v>
      </c>
      <c r="AJ141" s="3">
        <v>34463707</v>
      </c>
      <c r="AK141" s="3">
        <v>28120229</v>
      </c>
    </row>
    <row r="142" spans="4:37">
      <c r="D142" s="18" t="s">
        <v>194</v>
      </c>
      <c r="E142" s="2">
        <v>0</v>
      </c>
      <c r="F142" s="2">
        <v>0</v>
      </c>
      <c r="G142" s="3">
        <v>-2478177</v>
      </c>
      <c r="H142" s="3">
        <v>-3519035</v>
      </c>
      <c r="I142" s="3">
        <v>-5761757</v>
      </c>
      <c r="J142" s="3">
        <v>-5655716</v>
      </c>
      <c r="K142" s="3">
        <v>-6202511</v>
      </c>
      <c r="L142" s="3">
        <v>-8861090</v>
      </c>
      <c r="M142" s="3">
        <v>-9944279</v>
      </c>
      <c r="N142" s="3">
        <v>-11305754</v>
      </c>
      <c r="O142" s="3">
        <v>-12208917</v>
      </c>
      <c r="P142" s="3">
        <v>-12875984</v>
      </c>
      <c r="Q142" s="3">
        <v>-21174639</v>
      </c>
      <c r="R142" s="3">
        <v>-21980612</v>
      </c>
      <c r="S142" s="3">
        <v>-21165445</v>
      </c>
      <c r="T142" s="3">
        <v>-21923255</v>
      </c>
      <c r="U142" s="3">
        <v>-8046947</v>
      </c>
      <c r="V142" s="3">
        <v>-12504733</v>
      </c>
      <c r="W142" s="3">
        <v>-15570015</v>
      </c>
      <c r="X142" s="3">
        <v>-26931165</v>
      </c>
      <c r="Y142" s="3">
        <f t="shared" si="21"/>
        <v>-35740055</v>
      </c>
      <c r="Z142" s="3"/>
      <c r="AA142" s="3"/>
      <c r="AB142" s="3"/>
      <c r="AC142" s="3"/>
      <c r="AD142" s="3"/>
      <c r="AE142" s="18" t="s">
        <v>194</v>
      </c>
      <c r="AF142" s="8"/>
      <c r="AG142" s="3">
        <v>-8046947</v>
      </c>
      <c r="AH142" s="3">
        <v>-12504733</v>
      </c>
      <c r="AI142" s="3">
        <v>-15570015</v>
      </c>
      <c r="AJ142" s="3">
        <v>-26931165</v>
      </c>
      <c r="AK142" s="3">
        <v>-35740055</v>
      </c>
    </row>
    <row r="143" spans="4:37">
      <c r="D143" s="18" t="s">
        <v>195</v>
      </c>
      <c r="E143" s="2">
        <v>0</v>
      </c>
      <c r="F143" s="2">
        <v>0</v>
      </c>
      <c r="G143" s="2">
        <v>0</v>
      </c>
      <c r="H143" s="2">
        <v>0</v>
      </c>
      <c r="I143" s="2">
        <v>0</v>
      </c>
      <c r="J143" s="2">
        <v>0</v>
      </c>
      <c r="K143" s="2">
        <v>0</v>
      </c>
      <c r="L143" s="2">
        <v>0</v>
      </c>
      <c r="M143" s="2">
        <v>0</v>
      </c>
      <c r="N143" s="2">
        <v>0</v>
      </c>
      <c r="O143" s="2">
        <v>0</v>
      </c>
      <c r="P143" s="2">
        <v>0</v>
      </c>
      <c r="Q143" s="2">
        <v>0</v>
      </c>
      <c r="R143" s="2">
        <v>0</v>
      </c>
      <c r="S143" s="2">
        <v>0</v>
      </c>
      <c r="T143" s="2">
        <v>0</v>
      </c>
      <c r="U143" s="2">
        <v>0</v>
      </c>
      <c r="V143" s="3">
        <v>-1523</v>
      </c>
      <c r="W143" s="3">
        <v>-1754</v>
      </c>
      <c r="X143" s="3">
        <v>-1306</v>
      </c>
      <c r="Y143" s="3">
        <f t="shared" si="21"/>
        <v>-8376</v>
      </c>
      <c r="Z143" s="2"/>
      <c r="AA143" s="2"/>
      <c r="AB143" s="2"/>
      <c r="AC143" s="2"/>
      <c r="AD143" s="2"/>
      <c r="AE143" s="18" t="s">
        <v>195</v>
      </c>
      <c r="AF143" s="8"/>
      <c r="AG143" s="2">
        <v>0</v>
      </c>
      <c r="AH143" s="3">
        <v>-1523</v>
      </c>
      <c r="AI143" s="3">
        <v>-1754</v>
      </c>
      <c r="AJ143" s="3">
        <v>-1306</v>
      </c>
      <c r="AK143" s="3">
        <v>-8376</v>
      </c>
    </row>
    <row r="144" spans="4:37">
      <c r="D144" s="18" t="s">
        <v>196</v>
      </c>
      <c r="E144" s="2">
        <v>0</v>
      </c>
      <c r="F144" s="2">
        <v>0</v>
      </c>
      <c r="G144" s="2">
        <v>0</v>
      </c>
      <c r="H144" s="2">
        <v>0</v>
      </c>
      <c r="I144" s="2">
        <v>0</v>
      </c>
      <c r="J144" s="2">
        <v>0</v>
      </c>
      <c r="K144" s="2">
        <v>0</v>
      </c>
      <c r="L144" s="2">
        <v>0</v>
      </c>
      <c r="M144" s="2">
        <v>0</v>
      </c>
      <c r="N144" s="2">
        <v>0</v>
      </c>
      <c r="O144" s="2">
        <v>0</v>
      </c>
      <c r="P144" s="2">
        <v>0</v>
      </c>
      <c r="Q144" s="2">
        <v>0</v>
      </c>
      <c r="R144" s="2">
        <v>0</v>
      </c>
      <c r="S144" s="2">
        <v>0</v>
      </c>
      <c r="T144" s="2">
        <v>0</v>
      </c>
      <c r="U144" s="2">
        <v>0</v>
      </c>
      <c r="V144" s="2">
        <v>0</v>
      </c>
      <c r="W144" s="2">
        <v>0</v>
      </c>
      <c r="X144" s="2">
        <v>0</v>
      </c>
      <c r="Y144" s="3">
        <f t="shared" si="21"/>
        <v>0</v>
      </c>
      <c r="Z144" s="2"/>
      <c r="AA144" s="2"/>
      <c r="AB144" s="2"/>
      <c r="AC144" s="2"/>
      <c r="AD144" s="2"/>
      <c r="AE144" s="18" t="s">
        <v>196</v>
      </c>
      <c r="AF144" s="8"/>
      <c r="AG144" s="2">
        <v>0</v>
      </c>
      <c r="AH144" s="2">
        <v>0</v>
      </c>
      <c r="AI144" s="2">
        <v>0</v>
      </c>
      <c r="AJ144" s="2">
        <v>0</v>
      </c>
      <c r="AK144" s="2">
        <v>0</v>
      </c>
    </row>
    <row r="145" spans="4:37">
      <c r="D145" s="18" t="s">
        <v>197</v>
      </c>
      <c r="E145" s="2">
        <v>0</v>
      </c>
      <c r="F145" s="2">
        <v>0</v>
      </c>
      <c r="G145" s="2">
        <v>0</v>
      </c>
      <c r="H145" s="2">
        <v>0</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3">
        <f t="shared" si="21"/>
        <v>0</v>
      </c>
      <c r="Z145" s="2"/>
      <c r="AA145" s="2"/>
      <c r="AB145" s="2"/>
      <c r="AC145" s="2"/>
      <c r="AD145" s="2"/>
      <c r="AE145" s="18" t="s">
        <v>197</v>
      </c>
      <c r="AF145" s="8"/>
      <c r="AG145" s="2">
        <v>0</v>
      </c>
      <c r="AH145" s="2">
        <v>0</v>
      </c>
      <c r="AI145" s="2">
        <v>0</v>
      </c>
      <c r="AJ145" s="2">
        <v>0</v>
      </c>
      <c r="AK145" s="2">
        <v>0</v>
      </c>
    </row>
    <row r="146" spans="4:37">
      <c r="D146" s="18" t="s">
        <v>198</v>
      </c>
      <c r="E146" s="2">
        <v>0</v>
      </c>
      <c r="F146" s="2">
        <v>0</v>
      </c>
      <c r="G146" s="2">
        <v>0</v>
      </c>
      <c r="H146" s="3">
        <v>-2090</v>
      </c>
      <c r="I146" s="3">
        <v>-34569</v>
      </c>
      <c r="J146" s="3">
        <v>-280496</v>
      </c>
      <c r="K146" s="3">
        <v>-389312</v>
      </c>
      <c r="L146" s="3">
        <v>-521184</v>
      </c>
      <c r="M146" s="3">
        <v>-286254</v>
      </c>
      <c r="N146" s="3">
        <v>-728267</v>
      </c>
      <c r="O146" s="3">
        <v>-988356</v>
      </c>
      <c r="P146" s="3">
        <v>-750314</v>
      </c>
      <c r="Q146" s="3">
        <v>-755759</v>
      </c>
      <c r="R146" s="3">
        <v>-974002</v>
      </c>
      <c r="S146" s="3">
        <v>-1058584</v>
      </c>
      <c r="T146" s="3">
        <v>-1330432</v>
      </c>
      <c r="U146" s="3">
        <v>-1707621</v>
      </c>
      <c r="V146" s="3">
        <v>-1483559</v>
      </c>
      <c r="W146" s="3">
        <v>-1899079</v>
      </c>
      <c r="X146" s="3">
        <v>-2254184</v>
      </c>
      <c r="Y146" s="3">
        <f t="shared" si="21"/>
        <v>-2222135</v>
      </c>
      <c r="Z146" s="3"/>
      <c r="AA146" s="3"/>
      <c r="AB146" s="3"/>
      <c r="AC146" s="3"/>
      <c r="AD146" s="3"/>
      <c r="AE146" s="18" t="s">
        <v>198</v>
      </c>
      <c r="AF146" s="8"/>
      <c r="AG146" s="3">
        <v>-1707621</v>
      </c>
      <c r="AH146" s="3">
        <v>-1483559</v>
      </c>
      <c r="AI146" s="3">
        <v>-1899079</v>
      </c>
      <c r="AJ146" s="3">
        <v>-2254184</v>
      </c>
      <c r="AK146" s="3">
        <v>-2222135</v>
      </c>
    </row>
    <row r="147" spans="4:37" ht="30">
      <c r="D147" s="18" t="s">
        <v>199</v>
      </c>
      <c r="E147" s="2">
        <v>0</v>
      </c>
      <c r="F147" s="2">
        <v>0</v>
      </c>
      <c r="G147" s="2">
        <v>0</v>
      </c>
      <c r="H147" s="2">
        <v>0</v>
      </c>
      <c r="I147" s="2">
        <v>0</v>
      </c>
      <c r="J147" s="3">
        <v>25909</v>
      </c>
      <c r="K147" s="3">
        <v>96604</v>
      </c>
      <c r="L147" s="3">
        <v>57614</v>
      </c>
      <c r="M147" s="3">
        <v>34942</v>
      </c>
      <c r="N147" s="3">
        <v>6511</v>
      </c>
      <c r="O147" s="2">
        <v>0</v>
      </c>
      <c r="P147" s="3">
        <v>3898</v>
      </c>
      <c r="Q147" s="2">
        <v>0</v>
      </c>
      <c r="R147" s="2">
        <v>0</v>
      </c>
      <c r="S147" s="2">
        <v>0</v>
      </c>
      <c r="T147" s="2">
        <v>0</v>
      </c>
      <c r="U147" s="2">
        <v>0</v>
      </c>
      <c r="V147" s="2">
        <v>0</v>
      </c>
      <c r="W147" s="2">
        <v>0</v>
      </c>
      <c r="X147" s="2">
        <v>0</v>
      </c>
      <c r="Y147" s="3">
        <f t="shared" si="21"/>
        <v>0</v>
      </c>
      <c r="Z147" s="2"/>
      <c r="AA147" s="2"/>
      <c r="AB147" s="2"/>
      <c r="AC147" s="2"/>
      <c r="AD147" s="2"/>
      <c r="AE147" s="18" t="s">
        <v>199</v>
      </c>
      <c r="AF147" s="8"/>
      <c r="AG147" s="2">
        <v>0</v>
      </c>
      <c r="AH147" s="2">
        <v>0</v>
      </c>
      <c r="AI147" s="2">
        <v>0</v>
      </c>
      <c r="AJ147" s="2">
        <v>0</v>
      </c>
      <c r="AK147" s="2">
        <v>0</v>
      </c>
    </row>
    <row r="148" spans="4:37">
      <c r="D148" s="18" t="s">
        <v>200</v>
      </c>
      <c r="E148" s="2">
        <v>0</v>
      </c>
      <c r="F148" s="2">
        <v>0</v>
      </c>
      <c r="G148" s="2">
        <v>0</v>
      </c>
      <c r="H148" s="2">
        <v>0</v>
      </c>
      <c r="I148" s="2">
        <v>0</v>
      </c>
      <c r="J148" s="2">
        <v>0</v>
      </c>
      <c r="K148" s="2">
        <v>0</v>
      </c>
      <c r="L148" s="2">
        <v>0</v>
      </c>
      <c r="M148" s="2">
        <v>0</v>
      </c>
      <c r="N148" s="2">
        <v>0</v>
      </c>
      <c r="O148" s="2">
        <v>0</v>
      </c>
      <c r="P148" s="2">
        <v>0</v>
      </c>
      <c r="Q148" s="2">
        <v>0</v>
      </c>
      <c r="R148" s="2">
        <v>0</v>
      </c>
      <c r="S148" s="2">
        <v>0</v>
      </c>
      <c r="T148" s="2">
        <v>0</v>
      </c>
      <c r="U148" s="2">
        <v>0</v>
      </c>
      <c r="V148" s="2">
        <v>0</v>
      </c>
      <c r="W148" s="2">
        <v>0</v>
      </c>
      <c r="X148" s="2">
        <v>0</v>
      </c>
      <c r="Y148" s="3">
        <f t="shared" si="21"/>
        <v>0</v>
      </c>
      <c r="Z148" s="2"/>
      <c r="AA148" s="2"/>
      <c r="AB148" s="2"/>
      <c r="AC148" s="2"/>
      <c r="AD148" s="2"/>
      <c r="AE148" s="18" t="s">
        <v>200</v>
      </c>
      <c r="AF148" s="8"/>
      <c r="AG148" s="2">
        <v>0</v>
      </c>
      <c r="AH148" s="2">
        <v>0</v>
      </c>
      <c r="AI148" s="2">
        <v>0</v>
      </c>
      <c r="AJ148" s="2">
        <v>0</v>
      </c>
      <c r="AK148" s="2">
        <v>0</v>
      </c>
    </row>
    <row r="149" spans="4:37">
      <c r="D149" s="18" t="s">
        <v>201</v>
      </c>
      <c r="E149" s="3">
        <v>58123</v>
      </c>
      <c r="F149" s="3">
        <v>305400</v>
      </c>
      <c r="G149" s="3">
        <v>275623</v>
      </c>
      <c r="H149" s="3">
        <v>380005</v>
      </c>
      <c r="I149" s="3">
        <v>376206</v>
      </c>
      <c r="J149" s="3">
        <v>281989</v>
      </c>
      <c r="K149" s="3">
        <v>-340533</v>
      </c>
      <c r="L149" s="3">
        <v>2448782</v>
      </c>
      <c r="M149" s="3">
        <v>119016</v>
      </c>
      <c r="N149" s="3">
        <v>-487346</v>
      </c>
      <c r="O149" s="3">
        <v>-2740414</v>
      </c>
      <c r="P149" s="3">
        <v>607636</v>
      </c>
      <c r="Q149" s="3">
        <v>1903420</v>
      </c>
      <c r="R149" s="3">
        <v>993451</v>
      </c>
      <c r="S149" s="3">
        <v>140801</v>
      </c>
      <c r="T149" s="3">
        <v>-1912102</v>
      </c>
      <c r="U149" s="3">
        <v>553479</v>
      </c>
      <c r="V149" s="3">
        <v>-514371</v>
      </c>
      <c r="W149" s="3">
        <v>3037357</v>
      </c>
      <c r="X149" s="3">
        <v>5364662</v>
      </c>
      <c r="Y149" s="3">
        <f t="shared" si="21"/>
        <v>-9773308</v>
      </c>
      <c r="Z149" s="3"/>
      <c r="AA149" s="3"/>
      <c r="AB149" s="3"/>
      <c r="AC149" s="3"/>
      <c r="AD149" s="3"/>
      <c r="AE149" s="18" t="s">
        <v>201</v>
      </c>
      <c r="AF149" s="8"/>
      <c r="AG149" s="3">
        <v>553479</v>
      </c>
      <c r="AH149" s="3">
        <v>-514371</v>
      </c>
      <c r="AI149" s="3">
        <v>3037357</v>
      </c>
      <c r="AJ149" s="3">
        <v>5364662</v>
      </c>
      <c r="AK149" s="3">
        <v>-9773308</v>
      </c>
    </row>
    <row r="150" spans="4:37">
      <c r="D150" s="16" t="s">
        <v>202</v>
      </c>
      <c r="E150" s="3">
        <v>70236</v>
      </c>
      <c r="F150" s="3">
        <v>-22791</v>
      </c>
      <c r="G150" s="3">
        <v>292725</v>
      </c>
      <c r="H150" s="3">
        <v>42377</v>
      </c>
      <c r="I150" s="3">
        <v>254408</v>
      </c>
      <c r="J150" s="3">
        <v>226063</v>
      </c>
      <c r="K150" s="3">
        <v>346988</v>
      </c>
      <c r="L150" s="3">
        <v>1068007</v>
      </c>
      <c r="M150" s="3">
        <v>-874382</v>
      </c>
      <c r="N150" s="3">
        <v>1466255</v>
      </c>
      <c r="O150" s="3">
        <v>-583468</v>
      </c>
      <c r="P150" s="3">
        <v>432056</v>
      </c>
      <c r="Q150" s="3">
        <v>1585311</v>
      </c>
      <c r="R150" s="3">
        <v>-751573</v>
      </c>
      <c r="S150" s="3">
        <v>2428652</v>
      </c>
      <c r="T150" s="3">
        <v>-2532702</v>
      </c>
      <c r="U150" s="3">
        <v>445068</v>
      </c>
      <c r="V150" s="3">
        <v>-460689</v>
      </c>
      <c r="W150" s="3">
        <v>1232911</v>
      </c>
      <c r="X150" s="3">
        <v>791430</v>
      </c>
      <c r="Y150" s="3">
        <f t="shared" si="21"/>
        <v>1037755</v>
      </c>
      <c r="Z150" s="3"/>
      <c r="AA150" s="3"/>
      <c r="AB150" s="3"/>
      <c r="AC150" s="3"/>
      <c r="AD150" s="3"/>
      <c r="AE150" s="16" t="s">
        <v>202</v>
      </c>
      <c r="AF150" s="8"/>
      <c r="AG150" s="3">
        <v>445068</v>
      </c>
      <c r="AH150" s="3">
        <v>-460689</v>
      </c>
      <c r="AI150" s="3">
        <v>1232911</v>
      </c>
      <c r="AJ150" s="3">
        <v>791466</v>
      </c>
      <c r="AK150" s="3">
        <v>1037755</v>
      </c>
    </row>
    <row r="151" spans="4:37">
      <c r="D151" s="16" t="s">
        <v>203</v>
      </c>
      <c r="E151" s="3">
        <v>32511</v>
      </c>
      <c r="F151" s="3">
        <v>102747</v>
      </c>
      <c r="G151" s="3">
        <v>79956</v>
      </c>
      <c r="H151" s="3">
        <v>372681</v>
      </c>
      <c r="I151" s="3">
        <v>415058</v>
      </c>
      <c r="J151" s="3">
        <v>669452</v>
      </c>
      <c r="K151" s="3">
        <v>895515</v>
      </c>
      <c r="L151" s="3">
        <v>1242503</v>
      </c>
      <c r="M151" s="3">
        <v>2310510</v>
      </c>
      <c r="N151" s="3">
        <v>1436128</v>
      </c>
      <c r="O151" s="3">
        <v>2902383</v>
      </c>
      <c r="P151" s="3">
        <v>2318915</v>
      </c>
      <c r="Q151" s="3">
        <v>2750971</v>
      </c>
      <c r="R151" s="3">
        <v>4336282</v>
      </c>
      <c r="S151" s="3">
        <v>3584709</v>
      </c>
      <c r="T151" s="3">
        <v>6013361</v>
      </c>
      <c r="U151" s="3">
        <v>3480660</v>
      </c>
      <c r="V151" s="3">
        <v>3925727</v>
      </c>
      <c r="W151" s="3">
        <v>3453389</v>
      </c>
      <c r="X151" s="3">
        <v>4686191</v>
      </c>
      <c r="Y151" s="3">
        <f t="shared" si="21"/>
        <v>5417845</v>
      </c>
      <c r="Z151" s="3"/>
      <c r="AA151" s="3"/>
      <c r="AB151" s="3"/>
      <c r="AC151" s="3"/>
      <c r="AD151" s="3"/>
      <c r="AE151" s="16" t="s">
        <v>203</v>
      </c>
      <c r="AF151" s="8"/>
      <c r="AG151" s="3">
        <v>3480660</v>
      </c>
      <c r="AH151" s="3">
        <v>3925727</v>
      </c>
      <c r="AI151" s="3">
        <v>3453389</v>
      </c>
      <c r="AJ151" s="3">
        <v>4686191</v>
      </c>
      <c r="AK151" s="3">
        <v>5417845</v>
      </c>
    </row>
    <row r="152" spans="4:37" ht="30">
      <c r="D152" s="16" t="s">
        <v>204</v>
      </c>
      <c r="E152" s="2">
        <v>0</v>
      </c>
      <c r="F152" s="2">
        <v>0</v>
      </c>
      <c r="G152" s="2">
        <v>0</v>
      </c>
      <c r="H152" s="2">
        <v>0</v>
      </c>
      <c r="I152" s="2">
        <v>-15</v>
      </c>
      <c r="J152" s="2">
        <v>0</v>
      </c>
      <c r="K152" s="2">
        <v>0</v>
      </c>
      <c r="L152" s="2">
        <v>0</v>
      </c>
      <c r="M152" s="2">
        <v>0</v>
      </c>
      <c r="N152" s="2">
        <v>0</v>
      </c>
      <c r="O152" s="2">
        <v>0</v>
      </c>
      <c r="P152" s="2">
        <v>0</v>
      </c>
      <c r="Q152" s="2">
        <v>0</v>
      </c>
      <c r="R152" s="2">
        <v>0</v>
      </c>
      <c r="S152" s="2">
        <v>0</v>
      </c>
      <c r="T152" s="2">
        <v>0</v>
      </c>
      <c r="U152" s="2">
        <v>0</v>
      </c>
      <c r="V152" s="3">
        <v>-11649</v>
      </c>
      <c r="W152" s="2">
        <v>-109</v>
      </c>
      <c r="X152" s="3">
        <v>-59776</v>
      </c>
      <c r="Y152" s="3">
        <f t="shared" si="21"/>
        <v>-15424</v>
      </c>
      <c r="Z152" s="2"/>
      <c r="AA152" s="2"/>
      <c r="AB152" s="2"/>
      <c r="AC152" s="2"/>
      <c r="AD152" s="2"/>
      <c r="AE152" s="16" t="s">
        <v>204</v>
      </c>
      <c r="AF152" s="8"/>
      <c r="AG152" s="2">
        <v>0</v>
      </c>
      <c r="AH152" s="3">
        <v>-11649</v>
      </c>
      <c r="AI152" s="2">
        <v>-109</v>
      </c>
      <c r="AJ152" s="3">
        <v>-59812</v>
      </c>
      <c r="AK152" s="3">
        <v>-15424</v>
      </c>
    </row>
    <row r="153" spans="4:37">
      <c r="D153" s="16" t="s">
        <v>205</v>
      </c>
      <c r="E153" s="3">
        <v>102747</v>
      </c>
      <c r="F153" s="3">
        <v>79956</v>
      </c>
      <c r="G153" s="3">
        <v>372681</v>
      </c>
      <c r="H153" s="3">
        <v>415058</v>
      </c>
      <c r="I153" s="3">
        <v>669452</v>
      </c>
      <c r="J153" s="3">
        <v>895515</v>
      </c>
      <c r="K153" s="3">
        <v>1242503</v>
      </c>
      <c r="L153" s="3">
        <v>2310510</v>
      </c>
      <c r="M153" s="3">
        <v>1436128</v>
      </c>
      <c r="N153" s="3">
        <v>2902383</v>
      </c>
      <c r="O153" s="3">
        <v>2318915</v>
      </c>
      <c r="P153" s="3">
        <v>2750971</v>
      </c>
      <c r="Q153" s="3">
        <v>4336282</v>
      </c>
      <c r="R153" s="3">
        <v>3584709</v>
      </c>
      <c r="S153" s="3">
        <v>6013361</v>
      </c>
      <c r="T153" s="3">
        <v>3480660</v>
      </c>
      <c r="U153" s="3">
        <v>3925727</v>
      </c>
      <c r="V153" s="3">
        <v>3453389</v>
      </c>
      <c r="W153" s="3">
        <v>4686191</v>
      </c>
      <c r="X153" s="3">
        <v>5417845</v>
      </c>
      <c r="Y153" s="3">
        <f t="shared" si="21"/>
        <v>6440177</v>
      </c>
      <c r="Z153" s="3"/>
      <c r="AA153" s="3"/>
      <c r="AB153" s="3"/>
      <c r="AC153" s="3"/>
      <c r="AD153" s="3"/>
      <c r="AE153" s="16" t="s">
        <v>205</v>
      </c>
      <c r="AF153" s="8"/>
      <c r="AG153" s="3">
        <v>3925727</v>
      </c>
      <c r="AH153" s="3">
        <v>3453389</v>
      </c>
      <c r="AI153" s="3">
        <v>4686191</v>
      </c>
      <c r="AJ153" s="3">
        <v>5417845</v>
      </c>
      <c r="AK153" s="3">
        <v>6440177</v>
      </c>
    </row>
  </sheetData>
  <sortState xmlns:xlrd2="http://schemas.microsoft.com/office/spreadsheetml/2017/richdata2" columnSort="1" ref="E24:X153">
    <sortCondition ref="E24:X24"/>
  </sortState>
  <conditionalFormatting sqref="E14:Y14">
    <cfRule type="cellIs" dxfId="298" priority="12" operator="greaterThan">
      <formula>0.2</formula>
    </cfRule>
    <cfRule type="cellIs" dxfId="297" priority="13" operator="lessThan">
      <formula>0.1</formula>
    </cfRule>
  </conditionalFormatting>
  <conditionalFormatting sqref="E10:Y10">
    <cfRule type="cellIs" dxfId="296" priority="11" operator="greaterThanOrEqual">
      <formula>0.1</formula>
    </cfRule>
  </conditionalFormatting>
  <conditionalFormatting sqref="E10:Y10">
    <cfRule type="cellIs" dxfId="295" priority="10" operator="lessThanOrEqual">
      <formula>0.05</formula>
    </cfRule>
  </conditionalFormatting>
  <conditionalFormatting sqref="AA10:AA12">
    <cfRule type="cellIs" dxfId="294" priority="9" operator="greaterThanOrEqual">
      <formula>0.1</formula>
    </cfRule>
  </conditionalFormatting>
  <conditionalFormatting sqref="AA10:AA12">
    <cfRule type="cellIs" dxfId="293" priority="8" operator="lessThanOrEqual">
      <formula>0.05</formula>
    </cfRule>
  </conditionalFormatting>
  <conditionalFormatting sqref="E11:Y11">
    <cfRule type="cellIs" dxfId="292" priority="7" operator="greaterThanOrEqual">
      <formula>0.1</formula>
    </cfRule>
  </conditionalFormatting>
  <conditionalFormatting sqref="E11:Y11">
    <cfRule type="cellIs" dxfId="291" priority="6" operator="lessThanOrEqual">
      <formula>0.05</formula>
    </cfRule>
  </conditionalFormatting>
  <conditionalFormatting sqref="E12:Y12">
    <cfRule type="cellIs" dxfId="290" priority="5" operator="greaterThanOrEqual">
      <formula>0.1</formula>
    </cfRule>
  </conditionalFormatting>
  <conditionalFormatting sqref="E12:Y12">
    <cfRule type="cellIs" dxfId="289" priority="4" operator="lessThanOrEqual">
      <formula>0.05</formula>
    </cfRule>
  </conditionalFormatting>
  <conditionalFormatting sqref="AA19">
    <cfRule type="cellIs" dxfId="288" priority="3" operator="greaterThan">
      <formula>0.35</formula>
    </cfRule>
  </conditionalFormatting>
  <conditionalFormatting sqref="AA14">
    <cfRule type="cellIs" dxfId="287" priority="1" operator="greaterThan">
      <formula>0.2</formula>
    </cfRule>
    <cfRule type="cellIs" dxfId="286" priority="2" operator="lessThan">
      <formula>0.1</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3D626-14D1-4B4F-8B58-8AA079BD379B}">
  <dimension ref="A1:AK153"/>
  <sheetViews>
    <sheetView topLeftCell="O1" workbookViewId="0">
      <selection activeCell="E1" sqref="E1"/>
    </sheetView>
  </sheetViews>
  <sheetFormatPr baseColWidth="10" defaultColWidth="8.83203125" defaultRowHeight="15"/>
  <cols>
    <col min="1" max="1" width="22.6640625" customWidth="1"/>
    <col min="3" max="3" width="22.5" customWidth="1"/>
    <col min="4" max="4" width="70.5" customWidth="1"/>
    <col min="5" max="5" width="12.5" customWidth="1"/>
    <col min="6" max="6" width="11.5" customWidth="1"/>
    <col min="7" max="8" width="9.6640625" bestFit="1" customWidth="1"/>
    <col min="9" max="9" width="11.5" bestFit="1" customWidth="1"/>
    <col min="10" max="11" width="12.1640625" bestFit="1" customWidth="1"/>
    <col min="12" max="13" width="12.5" bestFit="1" customWidth="1"/>
    <col min="14" max="21" width="13.5" bestFit="1" customWidth="1"/>
    <col min="22" max="23" width="13.83203125" bestFit="1" customWidth="1"/>
    <col min="24" max="25" width="14.5" bestFit="1" customWidth="1"/>
    <col min="26" max="26" width="11.1640625" customWidth="1"/>
    <col min="27" max="27" width="11" customWidth="1"/>
    <col min="28" max="28" width="26.6640625" bestFit="1" customWidth="1"/>
    <col min="29" max="30" width="8.83203125" customWidth="1"/>
    <col min="31" max="31" width="53.33203125" customWidth="1"/>
    <col min="33" max="33" width="13.5" bestFit="1" customWidth="1"/>
    <col min="34" max="35" width="13.83203125" bestFit="1" customWidth="1"/>
    <col min="36" max="37" width="14.5" bestFit="1" customWidth="1"/>
  </cols>
  <sheetData>
    <row r="1" spans="1:28" ht="86.25" customHeight="1">
      <c r="A1" s="36" t="e" vm="2">
        <v>#VALUE!</v>
      </c>
      <c r="AB1" s="36" t="e" vm="2">
        <f>A1</f>
        <v>#VALUE!</v>
      </c>
    </row>
    <row r="3" spans="1:28">
      <c r="AA3" s="37" cm="1">
        <f t="array" ref="AA3">_FV(AB1,"P/E",TRUE)</f>
        <v>11.99</v>
      </c>
      <c r="AB3" t="s">
        <v>70</v>
      </c>
    </row>
    <row r="10" spans="1:28" ht="18">
      <c r="D10" s="34" t="s">
        <v>71</v>
      </c>
      <c r="E10" s="34"/>
      <c r="F10" s="34"/>
      <c r="G10" s="33"/>
      <c r="H10" s="33"/>
      <c r="I10" s="33"/>
      <c r="J10" s="33"/>
      <c r="K10" s="33"/>
      <c r="L10" s="33"/>
      <c r="M10" s="33"/>
      <c r="N10" s="33"/>
      <c r="O10" s="33"/>
      <c r="P10" s="33" t="str">
        <f t="shared" ref="P10:W10" si="0">IF(COUNT(K16:P16)=6,(P16-K16)/(SUM(K16:O16)),"")</f>
        <v/>
      </c>
      <c r="Q10" s="33" t="str">
        <f t="shared" si="0"/>
        <v/>
      </c>
      <c r="R10" s="33" t="str">
        <f t="shared" si="0"/>
        <v/>
      </c>
      <c r="S10" s="33" t="str">
        <f t="shared" si="0"/>
        <v/>
      </c>
      <c r="T10" s="33" t="str">
        <f t="shared" si="0"/>
        <v/>
      </c>
      <c r="U10" s="33">
        <f t="shared" si="0"/>
        <v>0.47213615822244509</v>
      </c>
      <c r="V10" s="33">
        <f t="shared" si="0"/>
        <v>0.33239631953089832</v>
      </c>
      <c r="W10" s="33">
        <f t="shared" si="0"/>
        <v>0.20035450847862055</v>
      </c>
      <c r="X10" s="33">
        <f>IF(COUNT(S16:X16)=6,(X16-S16)/(SUM(S16:W16)),"")</f>
        <v>0.16144266597971185</v>
      </c>
      <c r="Y10" s="33">
        <f>IF(COUNT(T16:Y16)=6,(Y16-T16)/(SUM(T16:X16)),"")</f>
        <v>0.13172042189166638</v>
      </c>
      <c r="AA10" s="35">
        <f>AVERAGE(U10:Y10)</f>
        <v>0.25961001482066842</v>
      </c>
      <c r="AB10" s="34" t="s">
        <v>71</v>
      </c>
    </row>
    <row r="11" spans="1:28" ht="18">
      <c r="D11" s="34" t="s">
        <v>72</v>
      </c>
      <c r="E11" s="34"/>
      <c r="F11" s="34"/>
      <c r="G11" s="33"/>
      <c r="H11" s="33"/>
      <c r="I11" s="33"/>
      <c r="J11" s="33"/>
      <c r="K11" s="33"/>
      <c r="L11" s="33"/>
      <c r="M11" s="33"/>
      <c r="N11" s="33"/>
      <c r="O11" s="33"/>
      <c r="P11" s="33" t="str">
        <f>IF(COUNT(D16:P16)=11,(P16-D16)/(SUM(D16:O16)),"")</f>
        <v/>
      </c>
      <c r="Q11" s="33" t="str">
        <f t="shared" ref="Q11:W11" si="1">IF(COUNT(G16:Q16)=11,(Q16-G16)/(SUM(G16:P16)),"")</f>
        <v/>
      </c>
      <c r="R11" s="33" t="str">
        <f t="shared" si="1"/>
        <v/>
      </c>
      <c r="S11" s="33" t="str">
        <f t="shared" si="1"/>
        <v/>
      </c>
      <c r="T11" s="33" t="str">
        <f t="shared" si="1"/>
        <v/>
      </c>
      <c r="U11" s="33" t="str">
        <f t="shared" si="1"/>
        <v/>
      </c>
      <c r="V11" s="33" t="str">
        <f t="shared" si="1"/>
        <v/>
      </c>
      <c r="W11" s="33" t="str">
        <f t="shared" si="1"/>
        <v/>
      </c>
      <c r="X11" s="33" t="str">
        <f>IF(COUNT(N16:X16)=11,(X16-N16)/(SUM(N16:W16)),"")</f>
        <v/>
      </c>
      <c r="Y11" s="33" t="str">
        <f>IF(COUNT(O16:Y16)=11,(Y16-O16)/(SUM(O16:X16)),"")</f>
        <v/>
      </c>
      <c r="AA11" s="35" t="e">
        <f t="shared" ref="AA11:AA12" si="2">AVERAGE(U11:Y11)</f>
        <v>#DIV/0!</v>
      </c>
      <c r="AB11" s="34" t="s">
        <v>72</v>
      </c>
    </row>
    <row r="12" spans="1:28" ht="18">
      <c r="D12" s="34" t="s">
        <v>73</v>
      </c>
      <c r="E12" s="34"/>
      <c r="F12" s="34"/>
      <c r="G12" s="33"/>
      <c r="H12" s="33"/>
      <c r="I12" s="33"/>
      <c r="J12" s="33"/>
      <c r="K12" s="33"/>
      <c r="L12" s="33"/>
      <c r="M12" s="33"/>
      <c r="N12" s="33"/>
      <c r="O12" s="33"/>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t="str">
        <f t="shared" si="3"/>
        <v/>
      </c>
      <c r="X12" s="33" t="str">
        <f>IF(COUNT(I16:X16)=16,(X16-I16)/(SUM(I16:W16)),"")</f>
        <v/>
      </c>
      <c r="Y12" s="33" t="str">
        <f>IF(COUNT(J16:Y16)=16,(Y16-J16)/(SUM(J16:X16)),"")</f>
        <v/>
      </c>
      <c r="AA12" s="35" t="e">
        <f t="shared" si="2"/>
        <v>#DIV/0!</v>
      </c>
      <c r="AB12" s="34" t="s">
        <v>73</v>
      </c>
    </row>
    <row r="14" spans="1:28" ht="18">
      <c r="D14" s="32" t="s">
        <v>74</v>
      </c>
      <c r="E14" s="32"/>
      <c r="F14" s="32"/>
      <c r="G14" s="31"/>
      <c r="H14" s="31"/>
      <c r="I14" s="31"/>
      <c r="J14" s="31"/>
      <c r="K14" s="31"/>
      <c r="L14" s="31"/>
      <c r="M14" s="31"/>
      <c r="N14" s="31"/>
      <c r="O14" s="31"/>
      <c r="P14" s="31">
        <f t="shared" ref="P14:W14" si="4">P16/AVERAGE(O17:P17)</f>
        <v>2.1845439635162191E-2</v>
      </c>
      <c r="Q14" s="31">
        <f t="shared" si="4"/>
        <v>0.1025015110971981</v>
      </c>
      <c r="R14" s="31">
        <f t="shared" si="4"/>
        <v>0.16580775180874721</v>
      </c>
      <c r="S14" s="31">
        <f t="shared" si="4"/>
        <v>0.30485351924277043</v>
      </c>
      <c r="T14" s="31">
        <f t="shared" si="4"/>
        <v>0.38802035957620451</v>
      </c>
      <c r="U14" s="31">
        <f t="shared" si="4"/>
        <v>0.47735636948636007</v>
      </c>
      <c r="V14" s="31">
        <f t="shared" si="4"/>
        <v>0.55139594814343895</v>
      </c>
      <c r="W14" s="31">
        <f t="shared" si="4"/>
        <v>0.45981567135103879</v>
      </c>
      <c r="X14" s="31">
        <f>X16/AVERAGE(W17:X17)</f>
        <v>0.49763802749247699</v>
      </c>
      <c r="Y14" s="31">
        <f>Y16/AVERAGE(X17:Y17)</f>
        <v>0.48166385200927775</v>
      </c>
      <c r="AA14" s="39">
        <f>AVERAGE(U14:Y14)</f>
        <v>0.49357397369651856</v>
      </c>
      <c r="AB14" s="32" t="s">
        <v>74</v>
      </c>
    </row>
    <row r="16" spans="1:28">
      <c r="D16" t="s">
        <v>75</v>
      </c>
      <c r="G16" s="21"/>
      <c r="H16" s="21"/>
      <c r="I16" s="21"/>
      <c r="J16" s="21"/>
      <c r="K16" s="21"/>
      <c r="L16" s="21"/>
      <c r="M16" s="21"/>
      <c r="N16" s="21"/>
      <c r="O16" s="21"/>
      <c r="P16" s="21">
        <f t="shared" ref="P16:Y16" si="5">P98</f>
        <v>20272</v>
      </c>
      <c r="Q16" s="21">
        <f t="shared" si="5"/>
        <v>92337</v>
      </c>
      <c r="R16" s="21">
        <f t="shared" si="5"/>
        <v>135259</v>
      </c>
      <c r="S16" s="21">
        <f t="shared" si="5"/>
        <v>245226</v>
      </c>
      <c r="T16" s="21">
        <f t="shared" si="5"/>
        <v>344461</v>
      </c>
      <c r="U16" s="21">
        <f t="shared" si="5"/>
        <v>415712</v>
      </c>
      <c r="V16" s="21">
        <f t="shared" si="5"/>
        <v>502180</v>
      </c>
      <c r="W16" s="21">
        <f t="shared" si="5"/>
        <v>464409</v>
      </c>
      <c r="X16" s="21">
        <f t="shared" si="5"/>
        <v>563589</v>
      </c>
      <c r="Y16" s="21">
        <f t="shared" si="5"/>
        <v>646147</v>
      </c>
      <c r="AB16" t="s">
        <v>75</v>
      </c>
    </row>
    <row r="17" spans="4:37">
      <c r="D17" t="s">
        <v>76</v>
      </c>
      <c r="G17" s="20"/>
      <c r="H17" s="20"/>
      <c r="I17" s="20"/>
      <c r="J17" s="20"/>
      <c r="K17" s="20"/>
      <c r="L17" s="20"/>
      <c r="M17" s="20"/>
      <c r="N17" s="20"/>
      <c r="O17" s="20"/>
      <c r="P17" s="20">
        <f t="shared" ref="P17:Y17" si="6">SUM(P19:P20)</f>
        <v>927974</v>
      </c>
      <c r="Q17" s="20">
        <f t="shared" si="6"/>
        <v>873697</v>
      </c>
      <c r="R17" s="20">
        <f t="shared" si="6"/>
        <v>757819</v>
      </c>
      <c r="S17" s="20">
        <f t="shared" si="6"/>
        <v>850993</v>
      </c>
      <c r="T17" s="20">
        <f t="shared" si="6"/>
        <v>924486</v>
      </c>
      <c r="U17" s="20">
        <f t="shared" si="6"/>
        <v>817240</v>
      </c>
      <c r="V17" s="20">
        <f t="shared" si="6"/>
        <v>1004246</v>
      </c>
      <c r="W17" s="20">
        <f t="shared" si="6"/>
        <v>1015733</v>
      </c>
      <c r="X17" s="20">
        <f t="shared" si="6"/>
        <v>1249323</v>
      </c>
      <c r="Y17" s="20">
        <f t="shared" si="6"/>
        <v>1433656</v>
      </c>
      <c r="AB17" t="s">
        <v>76</v>
      </c>
    </row>
    <row r="19" spans="4:37" ht="16">
      <c r="D19" s="1" t="s">
        <v>77</v>
      </c>
      <c r="E19" s="1"/>
      <c r="F19" s="1"/>
      <c r="G19" s="19"/>
      <c r="H19" s="19"/>
      <c r="I19" s="19"/>
      <c r="J19" s="19"/>
      <c r="K19" s="19"/>
      <c r="L19" s="19"/>
      <c r="M19" s="19"/>
      <c r="N19" s="19"/>
      <c r="O19" s="19"/>
      <c r="P19" s="19">
        <f t="shared" ref="P19:Y19" si="7">SUM(P44:P45,P65)</f>
        <v>499486</v>
      </c>
      <c r="Q19" s="19">
        <f t="shared" si="7"/>
        <v>372872</v>
      </c>
      <c r="R19" s="19">
        <f t="shared" si="7"/>
        <v>148580</v>
      </c>
      <c r="S19" s="19">
        <f t="shared" si="7"/>
        <v>81735</v>
      </c>
      <c r="T19" s="19">
        <f t="shared" si="7"/>
        <v>10094</v>
      </c>
      <c r="U19" s="19">
        <f t="shared" si="7"/>
        <v>0</v>
      </c>
      <c r="V19" s="19">
        <f t="shared" si="7"/>
        <v>0</v>
      </c>
      <c r="W19" s="19">
        <f t="shared" si="7"/>
        <v>0</v>
      </c>
      <c r="X19" s="19">
        <f t="shared" si="7"/>
        <v>0</v>
      </c>
      <c r="Y19" s="19">
        <f t="shared" si="7"/>
        <v>0</v>
      </c>
      <c r="AA19" s="38">
        <f>Y19/SUM(Y19:Y20)</f>
        <v>0</v>
      </c>
      <c r="AB19" s="1" t="s">
        <v>77</v>
      </c>
    </row>
    <row r="20" spans="4:37">
      <c r="D20" s="1" t="s">
        <v>78</v>
      </c>
      <c r="E20" s="1"/>
      <c r="F20" s="1"/>
      <c r="G20" s="19"/>
      <c r="H20" s="19"/>
      <c r="I20" s="19"/>
      <c r="J20" s="19"/>
      <c r="K20" s="19"/>
      <c r="L20" s="19"/>
      <c r="M20" s="19"/>
      <c r="N20" s="19"/>
      <c r="O20" s="19"/>
      <c r="P20" s="19">
        <f t="shared" ref="P20:Y20" si="8">P72</f>
        <v>428488</v>
      </c>
      <c r="Q20" s="19">
        <f t="shared" si="8"/>
        <v>500825</v>
      </c>
      <c r="R20" s="19">
        <f t="shared" si="8"/>
        <v>609239</v>
      </c>
      <c r="S20" s="19">
        <f t="shared" si="8"/>
        <v>769258</v>
      </c>
      <c r="T20" s="19">
        <f t="shared" si="8"/>
        <v>914392</v>
      </c>
      <c r="U20" s="19">
        <f t="shared" si="8"/>
        <v>817240</v>
      </c>
      <c r="V20" s="19">
        <f t="shared" si="8"/>
        <v>1004246</v>
      </c>
      <c r="W20" s="19">
        <f t="shared" si="8"/>
        <v>1015733</v>
      </c>
      <c r="X20" s="19">
        <f t="shared" si="8"/>
        <v>1249323</v>
      </c>
      <c r="Y20" s="19">
        <f t="shared" si="8"/>
        <v>1433656</v>
      </c>
      <c r="AA20" s="29">
        <f>Y20/SUM(Y19:Y20)</f>
        <v>1</v>
      </c>
      <c r="AB20" s="1" t="s">
        <v>78</v>
      </c>
    </row>
    <row r="24" spans="4:37">
      <c r="G24" s="1"/>
      <c r="H24" s="1"/>
      <c r="I24" s="1"/>
      <c r="J24" s="1"/>
      <c r="K24" s="1"/>
      <c r="L24" s="1"/>
      <c r="M24" s="1"/>
      <c r="N24" s="1"/>
      <c r="O24" s="1"/>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79</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80</v>
      </c>
      <c r="E26" s="23"/>
      <c r="F26" s="23"/>
      <c r="G26" s="3"/>
      <c r="H26" s="3"/>
      <c r="I26" s="3"/>
      <c r="J26" s="3"/>
      <c r="K26" s="3"/>
      <c r="L26" s="3"/>
      <c r="M26" s="3"/>
      <c r="N26" s="3"/>
      <c r="O26" s="3"/>
      <c r="P26" s="3">
        <v>34957</v>
      </c>
      <c r="Q26" s="3">
        <v>40987</v>
      </c>
      <c r="R26" s="3">
        <v>72808</v>
      </c>
      <c r="S26" s="3">
        <v>162853</v>
      </c>
      <c r="T26" s="3">
        <v>236245</v>
      </c>
      <c r="U26" s="3">
        <v>213392</v>
      </c>
      <c r="V26" s="3">
        <v>414237</v>
      </c>
      <c r="W26" s="3">
        <v>482508</v>
      </c>
      <c r="X26" s="3">
        <v>851499</v>
      </c>
      <c r="Y26" s="3">
        <f>AK26</f>
        <v>1000420</v>
      </c>
      <c r="Z26" s="3"/>
      <c r="AA26" s="3"/>
      <c r="AB26" s="3"/>
      <c r="AC26" s="3"/>
      <c r="AD26" s="3"/>
      <c r="AE26" s="13" t="s">
        <v>80</v>
      </c>
      <c r="AF26" s="8"/>
      <c r="AG26" s="3">
        <v>213392</v>
      </c>
      <c r="AH26" s="3">
        <v>414237</v>
      </c>
      <c r="AI26" s="3">
        <v>482508</v>
      </c>
      <c r="AJ26" s="3">
        <v>851499</v>
      </c>
      <c r="AK26" s="3">
        <v>1000420</v>
      </c>
    </row>
    <row r="27" spans="4:37">
      <c r="D27" s="14" t="s">
        <v>81</v>
      </c>
      <c r="E27" s="24"/>
      <c r="F27" s="24"/>
      <c r="G27" s="4"/>
      <c r="H27" s="4"/>
      <c r="I27" s="4"/>
      <c r="J27" s="4"/>
      <c r="K27" s="4"/>
      <c r="L27" s="4"/>
      <c r="M27" s="4"/>
      <c r="N27" s="4"/>
      <c r="O27" s="4"/>
      <c r="P27" s="4">
        <v>10004</v>
      </c>
      <c r="Q27" s="4">
        <v>16582</v>
      </c>
      <c r="R27" s="4">
        <v>22167</v>
      </c>
      <c r="S27" s="4">
        <v>91576</v>
      </c>
      <c r="T27" s="4">
        <v>47314</v>
      </c>
      <c r="U27" s="4">
        <v>47321</v>
      </c>
      <c r="V27" s="4">
        <v>66099</v>
      </c>
      <c r="W27" s="4">
        <v>36054</v>
      </c>
      <c r="X27" s="4">
        <v>57882</v>
      </c>
      <c r="Y27" s="3">
        <f t="shared" ref="Y27:Y90" si="9">AK27</f>
        <v>51311</v>
      </c>
      <c r="Z27" s="4"/>
      <c r="AA27" s="4"/>
      <c r="AB27" s="4"/>
      <c r="AC27" s="4"/>
      <c r="AD27" s="4"/>
      <c r="AE27" s="14" t="s">
        <v>81</v>
      </c>
      <c r="AF27" s="8"/>
      <c r="AG27" s="4">
        <v>47321</v>
      </c>
      <c r="AH27" s="4">
        <v>66099</v>
      </c>
      <c r="AI27" s="4">
        <v>36054</v>
      </c>
      <c r="AJ27" s="4">
        <v>57882</v>
      </c>
      <c r="AK27" s="4">
        <v>51311</v>
      </c>
    </row>
    <row r="28" spans="4:37">
      <c r="D28" s="14" t="s">
        <v>82</v>
      </c>
      <c r="E28" s="24"/>
      <c r="F28" s="24"/>
      <c r="G28" s="5"/>
      <c r="H28" s="5"/>
      <c r="I28" s="5"/>
      <c r="J28" s="4"/>
      <c r="K28" s="4"/>
      <c r="L28" s="4"/>
      <c r="M28" s="4"/>
      <c r="N28" s="5"/>
      <c r="O28" s="4"/>
      <c r="P28" s="5">
        <v>0</v>
      </c>
      <c r="Q28" s="5">
        <v>0</v>
      </c>
      <c r="R28" s="5">
        <v>0</v>
      </c>
      <c r="S28" s="4">
        <v>10000</v>
      </c>
      <c r="T28" s="4">
        <v>124000</v>
      </c>
      <c r="U28" s="4">
        <v>30000</v>
      </c>
      <c r="V28" s="4">
        <v>180000</v>
      </c>
      <c r="W28" s="4">
        <v>201000</v>
      </c>
      <c r="X28" s="4">
        <v>480000</v>
      </c>
      <c r="Y28" s="3">
        <f t="shared" si="9"/>
        <v>860000</v>
      </c>
      <c r="Z28" s="5"/>
      <c r="AA28" s="5"/>
      <c r="AB28" s="5"/>
      <c r="AC28" s="5"/>
      <c r="AD28" s="5"/>
      <c r="AE28" s="14" t="s">
        <v>82</v>
      </c>
      <c r="AF28" s="8"/>
      <c r="AG28" s="4">
        <v>30000</v>
      </c>
      <c r="AH28" s="4">
        <v>180000</v>
      </c>
      <c r="AI28" s="4">
        <v>201000</v>
      </c>
      <c r="AJ28" s="4">
        <v>480000</v>
      </c>
      <c r="AK28" s="4">
        <v>860000</v>
      </c>
    </row>
    <row r="29" spans="4:37">
      <c r="D29" s="14" t="s">
        <v>83</v>
      </c>
      <c r="E29" s="24"/>
      <c r="F29" s="24"/>
      <c r="G29" s="4"/>
      <c r="H29" s="4"/>
      <c r="I29" s="4"/>
      <c r="J29" s="4"/>
      <c r="K29" s="4"/>
      <c r="L29" s="4"/>
      <c r="M29" s="4"/>
      <c r="N29" s="4"/>
      <c r="O29" s="4"/>
      <c r="P29" s="4">
        <v>21487</v>
      </c>
      <c r="Q29" s="4">
        <v>20605</v>
      </c>
      <c r="R29" s="4">
        <v>49509</v>
      </c>
      <c r="S29" s="4">
        <v>59822</v>
      </c>
      <c r="T29" s="4">
        <v>63309</v>
      </c>
      <c r="U29" s="4">
        <v>132691</v>
      </c>
      <c r="V29" s="4">
        <v>126536</v>
      </c>
      <c r="W29" s="4">
        <v>235683</v>
      </c>
      <c r="X29" s="4">
        <v>312314</v>
      </c>
      <c r="Y29" s="3">
        <f t="shared" si="9"/>
        <v>85280</v>
      </c>
      <c r="Z29" s="4"/>
      <c r="AA29" s="4"/>
      <c r="AB29" s="4"/>
      <c r="AC29" s="4"/>
      <c r="AD29" s="4"/>
      <c r="AE29" s="14" t="s">
        <v>83</v>
      </c>
      <c r="AF29" s="8"/>
      <c r="AG29" s="4">
        <v>132691</v>
      </c>
      <c r="AH29" s="4">
        <v>126536</v>
      </c>
      <c r="AI29" s="4">
        <v>235683</v>
      </c>
      <c r="AJ29" s="4">
        <v>312314</v>
      </c>
      <c r="AK29" s="4">
        <v>85280</v>
      </c>
    </row>
    <row r="30" spans="4:37">
      <c r="D30" s="14" t="s">
        <v>84</v>
      </c>
      <c r="E30" s="24"/>
      <c r="F30" s="24"/>
      <c r="G30" s="4"/>
      <c r="H30" s="4"/>
      <c r="I30" s="4"/>
      <c r="J30" s="4"/>
      <c r="K30" s="4"/>
      <c r="L30" s="4"/>
      <c r="M30" s="4"/>
      <c r="N30" s="4"/>
      <c r="O30" s="4"/>
      <c r="P30" s="4">
        <v>2973</v>
      </c>
      <c r="Q30" s="4">
        <v>2386</v>
      </c>
      <c r="R30" s="5">
        <v>0</v>
      </c>
      <c r="S30" s="5">
        <v>4</v>
      </c>
      <c r="T30" s="5">
        <v>4</v>
      </c>
      <c r="U30" s="5">
        <v>2</v>
      </c>
      <c r="V30" s="5">
        <v>3</v>
      </c>
      <c r="W30" s="5">
        <v>0</v>
      </c>
      <c r="X30" s="5">
        <v>0</v>
      </c>
      <c r="Y30" s="3">
        <f t="shared" si="9"/>
        <v>0</v>
      </c>
      <c r="Z30" s="4"/>
      <c r="AA30" s="4"/>
      <c r="AB30" s="4"/>
      <c r="AC30" s="4"/>
      <c r="AD30" s="4"/>
      <c r="AE30" s="14" t="s">
        <v>84</v>
      </c>
      <c r="AF30" s="8"/>
      <c r="AG30" s="5">
        <v>2</v>
      </c>
      <c r="AH30" s="5">
        <v>3</v>
      </c>
      <c r="AI30" s="5">
        <v>0</v>
      </c>
      <c r="AJ30" s="5">
        <v>0</v>
      </c>
      <c r="AK30" s="5">
        <v>0</v>
      </c>
    </row>
    <row r="31" spans="4:37">
      <c r="D31" s="14" t="s">
        <v>85</v>
      </c>
      <c r="E31" s="24"/>
      <c r="F31" s="24"/>
      <c r="G31" s="5"/>
      <c r="H31" s="5"/>
      <c r="I31" s="4"/>
      <c r="J31" s="4"/>
      <c r="K31" s="4"/>
      <c r="L31" s="4"/>
      <c r="M31" s="4"/>
      <c r="N31" s="4"/>
      <c r="O31" s="4"/>
      <c r="P31" s="5">
        <v>493</v>
      </c>
      <c r="Q31" s="4">
        <v>1414</v>
      </c>
      <c r="R31" s="4">
        <v>1132</v>
      </c>
      <c r="S31" s="4">
        <v>1451</v>
      </c>
      <c r="T31" s="4">
        <v>1619</v>
      </c>
      <c r="U31" s="4">
        <v>3378</v>
      </c>
      <c r="V31" s="4">
        <v>41599</v>
      </c>
      <c r="W31" s="4">
        <v>9771</v>
      </c>
      <c r="X31" s="4">
        <v>1303</v>
      </c>
      <c r="Y31" s="3">
        <f t="shared" si="9"/>
        <v>3829</v>
      </c>
      <c r="Z31" s="4"/>
      <c r="AA31" s="4"/>
      <c r="AB31" s="4"/>
      <c r="AC31" s="4"/>
      <c r="AD31" s="4"/>
      <c r="AE31" s="14" t="s">
        <v>85</v>
      </c>
      <c r="AF31" s="8"/>
      <c r="AG31" s="4">
        <v>3378</v>
      </c>
      <c r="AH31" s="4">
        <v>41599</v>
      </c>
      <c r="AI31" s="4">
        <v>9771</v>
      </c>
      <c r="AJ31" s="4">
        <v>1303</v>
      </c>
      <c r="AK31" s="4">
        <v>3829</v>
      </c>
    </row>
    <row r="32" spans="4:37">
      <c r="D32" s="13" t="s">
        <v>86</v>
      </c>
      <c r="E32" s="23"/>
      <c r="F32" s="23"/>
      <c r="G32" s="3"/>
      <c r="H32" s="3"/>
      <c r="I32" s="3"/>
      <c r="J32" s="3"/>
      <c r="K32" s="3"/>
      <c r="L32" s="3"/>
      <c r="M32" s="3"/>
      <c r="N32" s="3"/>
      <c r="O32" s="3"/>
      <c r="P32" s="3">
        <v>958257</v>
      </c>
      <c r="Q32" s="3">
        <v>904614</v>
      </c>
      <c r="R32" s="3">
        <v>849477</v>
      </c>
      <c r="S32" s="3">
        <v>804286</v>
      </c>
      <c r="T32" s="3">
        <v>753386</v>
      </c>
      <c r="U32" s="3">
        <v>703187</v>
      </c>
      <c r="V32" s="3">
        <v>659036</v>
      </c>
      <c r="W32" s="3">
        <v>611794</v>
      </c>
      <c r="X32" s="3">
        <v>564036</v>
      </c>
      <c r="Y32" s="3">
        <f t="shared" si="9"/>
        <v>555151</v>
      </c>
      <c r="Z32" s="3"/>
      <c r="AA32" s="3"/>
      <c r="AB32" s="3"/>
      <c r="AC32" s="3"/>
      <c r="AD32" s="3"/>
      <c r="AE32" s="13" t="s">
        <v>86</v>
      </c>
      <c r="AF32" s="8"/>
      <c r="AG32" s="3">
        <v>703187</v>
      </c>
      <c r="AH32" s="3">
        <v>659036</v>
      </c>
      <c r="AI32" s="3">
        <v>611794</v>
      </c>
      <c r="AJ32" s="3">
        <v>564036</v>
      </c>
      <c r="AK32" s="3">
        <v>555151</v>
      </c>
    </row>
    <row r="33" spans="4:37">
      <c r="D33" s="14" t="s">
        <v>87</v>
      </c>
      <c r="E33" s="24"/>
      <c r="F33" s="24"/>
      <c r="G33" s="5"/>
      <c r="H33" s="5"/>
      <c r="I33" s="5"/>
      <c r="J33" s="4"/>
      <c r="K33" s="5"/>
      <c r="L33" s="5"/>
      <c r="M33" s="4"/>
      <c r="N33" s="4"/>
      <c r="O33" s="4"/>
      <c r="P33" s="5">
        <v>0</v>
      </c>
      <c r="Q33" s="5">
        <v>0</v>
      </c>
      <c r="R33" s="4">
        <v>3287</v>
      </c>
      <c r="S33" s="4">
        <v>3292</v>
      </c>
      <c r="T33" s="5">
        <v>221</v>
      </c>
      <c r="U33" s="5">
        <v>21</v>
      </c>
      <c r="V33" s="5">
        <v>21</v>
      </c>
      <c r="W33" s="5">
        <v>21</v>
      </c>
      <c r="X33" s="5">
        <v>21</v>
      </c>
      <c r="Y33" s="3">
        <f t="shared" si="9"/>
        <v>21</v>
      </c>
      <c r="Z33" s="4"/>
      <c r="AA33" s="4"/>
      <c r="AB33" s="4"/>
      <c r="AC33" s="4"/>
      <c r="AD33" s="4"/>
      <c r="AE33" s="14" t="s">
        <v>87</v>
      </c>
      <c r="AF33" s="8"/>
      <c r="AG33" s="5">
        <v>21</v>
      </c>
      <c r="AH33" s="5">
        <v>21</v>
      </c>
      <c r="AI33" s="5">
        <v>21</v>
      </c>
      <c r="AJ33" s="5">
        <v>21</v>
      </c>
      <c r="AK33" s="5">
        <v>21</v>
      </c>
    </row>
    <row r="34" spans="4:37">
      <c r="D34" s="14" t="s">
        <v>88</v>
      </c>
      <c r="E34" s="24"/>
      <c r="F34" s="24"/>
      <c r="G34" s="4"/>
      <c r="H34" s="4"/>
      <c r="I34" s="4"/>
      <c r="J34" s="4"/>
      <c r="K34" s="4"/>
      <c r="L34" s="4"/>
      <c r="M34" s="4"/>
      <c r="N34" s="4"/>
      <c r="O34" s="4"/>
      <c r="P34" s="4">
        <v>878767</v>
      </c>
      <c r="Q34" s="4">
        <v>828949</v>
      </c>
      <c r="R34" s="4">
        <v>660289</v>
      </c>
      <c r="S34" s="4">
        <v>620796</v>
      </c>
      <c r="T34" s="4">
        <v>578421</v>
      </c>
      <c r="U34" s="4">
        <v>535515</v>
      </c>
      <c r="V34" s="4">
        <v>495795</v>
      </c>
      <c r="W34" s="4">
        <v>452000</v>
      </c>
      <c r="X34" s="4">
        <v>411903</v>
      </c>
      <c r="Y34" s="3">
        <f t="shared" si="9"/>
        <v>391499</v>
      </c>
      <c r="Z34" s="4"/>
      <c r="AA34" s="4"/>
      <c r="AB34" s="4"/>
      <c r="AC34" s="4"/>
      <c r="AD34" s="4"/>
      <c r="AE34" s="14" t="s">
        <v>88</v>
      </c>
      <c r="AF34" s="8"/>
      <c r="AG34" s="4">
        <v>535515</v>
      </c>
      <c r="AH34" s="4">
        <v>495795</v>
      </c>
      <c r="AI34" s="4">
        <v>452000</v>
      </c>
      <c r="AJ34" s="4">
        <v>411903</v>
      </c>
      <c r="AK34" s="4">
        <v>391499</v>
      </c>
    </row>
    <row r="35" spans="4:37">
      <c r="D35" s="14" t="s">
        <v>89</v>
      </c>
      <c r="E35" s="24"/>
      <c r="F35" s="24"/>
      <c r="G35" s="5"/>
      <c r="H35" s="5"/>
      <c r="I35" s="5"/>
      <c r="J35" s="4"/>
      <c r="K35" s="4"/>
      <c r="L35" s="4"/>
      <c r="M35" s="4"/>
      <c r="N35" s="4"/>
      <c r="O35" s="4"/>
      <c r="P35" s="5">
        <v>0</v>
      </c>
      <c r="Q35" s="5">
        <v>0</v>
      </c>
      <c r="R35" s="4">
        <v>113696</v>
      </c>
      <c r="S35" s="4">
        <v>107097</v>
      </c>
      <c r="T35" s="4">
        <v>100497</v>
      </c>
      <c r="U35" s="4">
        <v>100471</v>
      </c>
      <c r="V35" s="4">
        <v>94372</v>
      </c>
      <c r="W35" s="4">
        <v>92570</v>
      </c>
      <c r="X35" s="4">
        <v>85396</v>
      </c>
      <c r="Y35" s="3">
        <f t="shared" si="9"/>
        <v>78677</v>
      </c>
      <c r="Z35" s="5"/>
      <c r="AA35" s="5"/>
      <c r="AB35" s="5"/>
      <c r="AC35" s="5"/>
      <c r="AD35" s="5"/>
      <c r="AE35" s="14" t="s">
        <v>89</v>
      </c>
      <c r="AF35" s="8"/>
      <c r="AG35" s="4">
        <v>100471</v>
      </c>
      <c r="AH35" s="4">
        <v>94372</v>
      </c>
      <c r="AI35" s="4">
        <v>92570</v>
      </c>
      <c r="AJ35" s="4">
        <v>85396</v>
      </c>
      <c r="AK35" s="4">
        <v>78677</v>
      </c>
    </row>
    <row r="36" spans="4:37">
      <c r="D36" s="14" t="s">
        <v>90</v>
      </c>
      <c r="E36" s="24"/>
      <c r="F36" s="24"/>
      <c r="G36" s="4"/>
      <c r="H36" s="4"/>
      <c r="I36" s="5"/>
      <c r="J36" s="4"/>
      <c r="K36" s="4"/>
      <c r="L36" s="4"/>
      <c r="M36" s="4"/>
      <c r="N36" s="4"/>
      <c r="O36" s="4"/>
      <c r="P36" s="5">
        <v>0</v>
      </c>
      <c r="Q36" s="5">
        <v>222</v>
      </c>
      <c r="R36" s="5">
        <v>0</v>
      </c>
      <c r="S36" s="4">
        <v>4130</v>
      </c>
      <c r="T36" s="4">
        <v>6808</v>
      </c>
      <c r="U36" s="5">
        <v>675</v>
      </c>
      <c r="V36" s="4">
        <v>1270</v>
      </c>
      <c r="W36" s="5">
        <v>580</v>
      </c>
      <c r="X36" s="4">
        <v>1804</v>
      </c>
      <c r="Y36" s="3">
        <f t="shared" si="9"/>
        <v>20768</v>
      </c>
      <c r="Z36" s="4"/>
      <c r="AA36" s="4"/>
      <c r="AB36" s="4"/>
      <c r="AC36" s="4"/>
      <c r="AD36" s="4"/>
      <c r="AE36" s="14" t="s">
        <v>90</v>
      </c>
      <c r="AF36" s="8"/>
      <c r="AG36" s="5">
        <v>675</v>
      </c>
      <c r="AH36" s="4">
        <v>1270</v>
      </c>
      <c r="AI36" s="5">
        <v>580</v>
      </c>
      <c r="AJ36" s="4">
        <v>1804</v>
      </c>
      <c r="AK36" s="4">
        <v>20768</v>
      </c>
    </row>
    <row r="37" spans="4:37">
      <c r="D37" s="14" t="s">
        <v>91</v>
      </c>
      <c r="E37" s="24"/>
      <c r="F37" s="24"/>
      <c r="G37" s="5"/>
      <c r="H37" s="5"/>
      <c r="I37" s="5"/>
      <c r="J37" s="4"/>
      <c r="K37" s="4"/>
      <c r="L37" s="4"/>
      <c r="M37" s="4"/>
      <c r="N37" s="4"/>
      <c r="O37" s="4"/>
      <c r="P37" s="5">
        <v>0</v>
      </c>
      <c r="Q37" s="5">
        <v>0</v>
      </c>
      <c r="R37" s="5">
        <v>0</v>
      </c>
      <c r="S37" s="5">
        <v>0</v>
      </c>
      <c r="T37" s="5">
        <v>0</v>
      </c>
      <c r="U37" s="5">
        <v>0</v>
      </c>
      <c r="V37" s="5">
        <v>0</v>
      </c>
      <c r="W37" s="5">
        <v>0</v>
      </c>
      <c r="X37" s="5">
        <v>0</v>
      </c>
      <c r="Y37" s="3">
        <f t="shared" si="9"/>
        <v>0</v>
      </c>
      <c r="Z37" s="5"/>
      <c r="AA37" s="5"/>
      <c r="AB37" s="5"/>
      <c r="AC37" s="5"/>
      <c r="AD37" s="5"/>
      <c r="AE37" s="14" t="s">
        <v>91</v>
      </c>
      <c r="AF37" s="8"/>
      <c r="AG37" s="5">
        <v>0</v>
      </c>
      <c r="AH37" s="5">
        <v>0</v>
      </c>
      <c r="AI37" s="5">
        <v>0</v>
      </c>
      <c r="AJ37" s="5">
        <v>0</v>
      </c>
      <c r="AK37" s="5">
        <v>0</v>
      </c>
    </row>
    <row r="38" spans="4:37">
      <c r="D38" s="14" t="s">
        <v>92</v>
      </c>
      <c r="E38" s="24"/>
      <c r="F38" s="24"/>
      <c r="G38" s="5"/>
      <c r="H38" s="4"/>
      <c r="I38" s="5"/>
      <c r="J38" s="4"/>
      <c r="K38" s="4"/>
      <c r="L38" s="4"/>
      <c r="M38" s="4"/>
      <c r="N38" s="4"/>
      <c r="O38" s="4"/>
      <c r="P38" s="4">
        <v>79490</v>
      </c>
      <c r="Q38" s="4">
        <v>75443</v>
      </c>
      <c r="R38" s="4">
        <v>72205</v>
      </c>
      <c r="S38" s="4">
        <v>66584</v>
      </c>
      <c r="T38" s="4">
        <v>67439</v>
      </c>
      <c r="U38" s="4">
        <v>66505</v>
      </c>
      <c r="V38" s="4">
        <v>67579</v>
      </c>
      <c r="W38" s="4">
        <v>66622</v>
      </c>
      <c r="X38" s="4">
        <v>64912</v>
      </c>
      <c r="Y38" s="3">
        <f t="shared" si="9"/>
        <v>64185</v>
      </c>
      <c r="Z38" s="4"/>
      <c r="AA38" s="4"/>
      <c r="AB38" s="4"/>
      <c r="AC38" s="4"/>
      <c r="AD38" s="4"/>
      <c r="AE38" s="14" t="s">
        <v>92</v>
      </c>
      <c r="AF38" s="8"/>
      <c r="AG38" s="4">
        <v>66505</v>
      </c>
      <c r="AH38" s="4">
        <v>67579</v>
      </c>
      <c r="AI38" s="4">
        <v>66622</v>
      </c>
      <c r="AJ38" s="4">
        <v>64912</v>
      </c>
      <c r="AK38" s="4">
        <v>64185</v>
      </c>
    </row>
    <row r="39" spans="4:37">
      <c r="D39" s="15" t="s">
        <v>93</v>
      </c>
      <c r="E39" s="25"/>
      <c r="F39" s="25"/>
      <c r="G39" s="5"/>
      <c r="H39" s="5"/>
      <c r="I39" s="5"/>
      <c r="J39" s="5"/>
      <c r="K39" s="5"/>
      <c r="L39" s="4"/>
      <c r="M39" s="4"/>
      <c r="N39" s="4"/>
      <c r="O39" s="4"/>
      <c r="P39" s="5">
        <v>0</v>
      </c>
      <c r="Q39" s="5">
        <v>0</v>
      </c>
      <c r="R39" s="5">
        <v>0</v>
      </c>
      <c r="S39" s="5">
        <v>0</v>
      </c>
      <c r="T39" s="5">
        <v>0</v>
      </c>
      <c r="U39" s="5">
        <v>0</v>
      </c>
      <c r="V39" s="5">
        <v>0</v>
      </c>
      <c r="W39" s="5">
        <v>0</v>
      </c>
      <c r="X39" s="5">
        <v>0</v>
      </c>
      <c r="Y39" s="3">
        <f t="shared" si="9"/>
        <v>0</v>
      </c>
      <c r="Z39" s="5"/>
      <c r="AA39" s="5"/>
      <c r="AB39" s="5"/>
      <c r="AC39" s="5"/>
      <c r="AD39" s="5"/>
      <c r="AE39" s="15" t="s">
        <v>93</v>
      </c>
      <c r="AF39" s="8"/>
      <c r="AG39" s="5">
        <v>0</v>
      </c>
      <c r="AH39" s="5">
        <v>0</v>
      </c>
      <c r="AI39" s="5">
        <v>0</v>
      </c>
      <c r="AJ39" s="5">
        <v>0</v>
      </c>
      <c r="AK39" s="5">
        <v>0</v>
      </c>
    </row>
    <row r="40" spans="4:37">
      <c r="D40" s="16" t="s">
        <v>94</v>
      </c>
      <c r="E40" s="26"/>
      <c r="F40" s="26"/>
      <c r="G40" s="3"/>
      <c r="H40" s="3"/>
      <c r="I40" s="3"/>
      <c r="J40" s="3"/>
      <c r="K40" s="3"/>
      <c r="L40" s="3"/>
      <c r="M40" s="3"/>
      <c r="N40" s="3"/>
      <c r="O40" s="3"/>
      <c r="P40" s="3">
        <v>993214</v>
      </c>
      <c r="Q40" s="3">
        <v>945601</v>
      </c>
      <c r="R40" s="3">
        <v>922285</v>
      </c>
      <c r="S40" s="3">
        <v>967140</v>
      </c>
      <c r="T40" s="3">
        <v>989631</v>
      </c>
      <c r="U40" s="3">
        <v>916579</v>
      </c>
      <c r="V40" s="3">
        <v>1073273</v>
      </c>
      <c r="W40" s="3">
        <v>1094302</v>
      </c>
      <c r="X40" s="3">
        <v>1415534</v>
      </c>
      <c r="Y40" s="3">
        <f t="shared" si="9"/>
        <v>1555571</v>
      </c>
      <c r="Z40" s="3"/>
      <c r="AA40" s="3"/>
      <c r="AB40" s="3"/>
      <c r="AC40" s="3"/>
      <c r="AD40" s="3"/>
      <c r="AE40" s="16" t="s">
        <v>94</v>
      </c>
      <c r="AF40" s="8"/>
      <c r="AG40" s="3">
        <v>916579</v>
      </c>
      <c r="AH40" s="3">
        <v>1073273</v>
      </c>
      <c r="AI40" s="3">
        <v>1094302</v>
      </c>
      <c r="AJ40" s="3">
        <v>1415534</v>
      </c>
      <c r="AK40" s="3">
        <v>1555571</v>
      </c>
    </row>
    <row r="41" spans="4:37">
      <c r="D41" s="12" t="s">
        <v>95</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12" t="s">
        <v>95</v>
      </c>
      <c r="AF41" s="8"/>
      <c r="AG41" s="2"/>
      <c r="AH41" s="2"/>
      <c r="AI41" s="2"/>
      <c r="AJ41" s="2"/>
      <c r="AK41" s="2"/>
    </row>
    <row r="42" spans="4:37">
      <c r="D42" s="13" t="s">
        <v>96</v>
      </c>
      <c r="E42" s="23"/>
      <c r="F42" s="23"/>
      <c r="G42" s="3"/>
      <c r="H42" s="3"/>
      <c r="I42" s="3"/>
      <c r="J42" s="3"/>
      <c r="K42" s="3"/>
      <c r="L42" s="3"/>
      <c r="M42" s="3"/>
      <c r="N42" s="3"/>
      <c r="O42" s="3"/>
      <c r="P42" s="3">
        <v>564726</v>
      </c>
      <c r="Q42" s="3">
        <v>444776</v>
      </c>
      <c r="R42" s="3">
        <v>313046</v>
      </c>
      <c r="S42" s="3">
        <v>197882</v>
      </c>
      <c r="T42" s="3">
        <v>75240</v>
      </c>
      <c r="U42" s="3">
        <v>99340</v>
      </c>
      <c r="V42" s="3">
        <v>69027</v>
      </c>
      <c r="W42" s="3">
        <v>78569</v>
      </c>
      <c r="X42" s="3">
        <v>166212</v>
      </c>
      <c r="Y42" s="3">
        <f t="shared" si="9"/>
        <v>121915</v>
      </c>
      <c r="Z42" s="3"/>
      <c r="AA42" s="3"/>
      <c r="AB42" s="3"/>
      <c r="AC42" s="3"/>
      <c r="AD42" s="3"/>
      <c r="AE42" s="13" t="s">
        <v>96</v>
      </c>
      <c r="AF42" s="8"/>
      <c r="AG42" s="3">
        <v>99340</v>
      </c>
      <c r="AH42" s="3">
        <v>69027</v>
      </c>
      <c r="AI42" s="3">
        <v>78569</v>
      </c>
      <c r="AJ42" s="3">
        <v>166212</v>
      </c>
      <c r="AK42" s="3">
        <v>121915</v>
      </c>
    </row>
    <row r="43" spans="4:37">
      <c r="D43" s="14" t="s">
        <v>97</v>
      </c>
      <c r="E43" s="24"/>
      <c r="F43" s="24"/>
      <c r="G43" s="4"/>
      <c r="H43" s="4"/>
      <c r="I43" s="4"/>
      <c r="J43" s="4"/>
      <c r="K43" s="4"/>
      <c r="L43" s="4"/>
      <c r="M43" s="4"/>
      <c r="N43" s="4"/>
      <c r="O43" s="4"/>
      <c r="P43" s="4">
        <v>52574</v>
      </c>
      <c r="Q43" s="4">
        <v>116039</v>
      </c>
      <c r="R43" s="4">
        <v>129397</v>
      </c>
      <c r="S43" s="4">
        <v>71980</v>
      </c>
      <c r="T43" s="4">
        <v>54409</v>
      </c>
      <c r="U43" s="4">
        <v>87295</v>
      </c>
      <c r="V43" s="4">
        <v>64586</v>
      </c>
      <c r="W43" s="4">
        <v>74013</v>
      </c>
      <c r="X43" s="4">
        <v>164413</v>
      </c>
      <c r="Y43" s="3">
        <f t="shared" si="9"/>
        <v>117581</v>
      </c>
      <c r="Z43" s="4"/>
      <c r="AA43" s="4"/>
      <c r="AB43" s="4"/>
      <c r="AC43" s="4"/>
      <c r="AD43" s="4"/>
      <c r="AE43" s="14" t="s">
        <v>97</v>
      </c>
      <c r="AF43" s="8"/>
      <c r="AG43" s="4">
        <v>87295</v>
      </c>
      <c r="AH43" s="4">
        <v>64586</v>
      </c>
      <c r="AI43" s="4">
        <v>74013</v>
      </c>
      <c r="AJ43" s="4">
        <v>164413</v>
      </c>
      <c r="AK43" s="4">
        <v>117581</v>
      </c>
    </row>
    <row r="44" spans="4:37">
      <c r="D44" s="17" t="s">
        <v>98</v>
      </c>
      <c r="E44" s="27"/>
      <c r="F44" s="27"/>
      <c r="G44" s="4"/>
      <c r="H44" s="4"/>
      <c r="I44" s="4"/>
      <c r="J44" s="4"/>
      <c r="K44" s="4"/>
      <c r="L44" s="4"/>
      <c r="M44" s="4"/>
      <c r="N44" s="4"/>
      <c r="O44" s="4"/>
      <c r="P44" s="4">
        <v>39657</v>
      </c>
      <c r="Q44" s="4">
        <v>85857</v>
      </c>
      <c r="R44" s="4">
        <v>86691</v>
      </c>
      <c r="S44" s="4">
        <v>17806</v>
      </c>
      <c r="T44" s="4">
        <v>6737</v>
      </c>
      <c r="U44" s="5">
        <v>0</v>
      </c>
      <c r="V44" s="5">
        <v>0</v>
      </c>
      <c r="W44" s="5">
        <v>0</v>
      </c>
      <c r="X44" s="5">
        <v>0</v>
      </c>
      <c r="Y44" s="3">
        <f t="shared" si="9"/>
        <v>0</v>
      </c>
      <c r="Z44" s="4"/>
      <c r="AA44" s="4"/>
      <c r="AB44" s="4"/>
      <c r="AC44" s="4"/>
      <c r="AD44" s="4"/>
      <c r="AE44" s="17" t="s">
        <v>98</v>
      </c>
      <c r="AF44" s="8"/>
      <c r="AG44" s="5">
        <v>0</v>
      </c>
      <c r="AH44" s="5">
        <v>0</v>
      </c>
      <c r="AI44" s="5">
        <v>0</v>
      </c>
      <c r="AJ44" s="5">
        <v>0</v>
      </c>
      <c r="AK44" s="5">
        <v>0</v>
      </c>
    </row>
    <row r="45" spans="4:37">
      <c r="D45" s="17" t="s">
        <v>99</v>
      </c>
      <c r="E45" s="27"/>
      <c r="F45" s="27"/>
      <c r="G45" s="5"/>
      <c r="H45" s="5"/>
      <c r="I45" s="5"/>
      <c r="J45" s="5"/>
      <c r="K45" s="5"/>
      <c r="L45" s="5"/>
      <c r="M45" s="5"/>
      <c r="N45" s="5"/>
      <c r="O45" s="5"/>
      <c r="P45" s="5">
        <v>0</v>
      </c>
      <c r="Q45" s="5">
        <v>0</v>
      </c>
      <c r="R45" s="5">
        <v>0</v>
      </c>
      <c r="S45" s="5">
        <v>0</v>
      </c>
      <c r="T45" s="5">
        <v>0</v>
      </c>
      <c r="U45" s="5">
        <v>0</v>
      </c>
      <c r="V45" s="5">
        <v>0</v>
      </c>
      <c r="W45" s="5">
        <v>0</v>
      </c>
      <c r="X45" s="5">
        <v>0</v>
      </c>
      <c r="Y45" s="3">
        <f t="shared" si="9"/>
        <v>0</v>
      </c>
      <c r="Z45" s="5"/>
      <c r="AA45" s="5"/>
      <c r="AB45" s="5"/>
      <c r="AC45" s="5"/>
      <c r="AD45" s="5"/>
      <c r="AE45" s="17" t="s">
        <v>99</v>
      </c>
      <c r="AF45" s="8"/>
      <c r="AG45" s="5">
        <v>0</v>
      </c>
      <c r="AH45" s="5">
        <v>0</v>
      </c>
      <c r="AI45" s="5">
        <v>0</v>
      </c>
      <c r="AJ45" s="5">
        <v>0</v>
      </c>
      <c r="AK45" s="5">
        <v>0</v>
      </c>
    </row>
    <row r="46" spans="4:37">
      <c r="D46" s="17" t="s">
        <v>100</v>
      </c>
      <c r="E46" s="27"/>
      <c r="F46" s="27"/>
      <c r="G46" s="4"/>
      <c r="H46" s="4"/>
      <c r="I46" s="4"/>
      <c r="J46" s="4"/>
      <c r="K46" s="4"/>
      <c r="L46" s="4"/>
      <c r="M46" s="4"/>
      <c r="N46" s="4"/>
      <c r="O46" s="4"/>
      <c r="P46" s="4">
        <v>2352</v>
      </c>
      <c r="Q46" s="4">
        <v>1760</v>
      </c>
      <c r="R46" s="4">
        <v>4595</v>
      </c>
      <c r="S46" s="4">
        <v>8574</v>
      </c>
      <c r="T46" s="4">
        <v>3494</v>
      </c>
      <c r="U46" s="4">
        <v>5440</v>
      </c>
      <c r="V46" s="4">
        <v>3902</v>
      </c>
      <c r="W46" s="4">
        <v>4992</v>
      </c>
      <c r="X46" s="4">
        <v>7525</v>
      </c>
      <c r="Y46" s="3">
        <f t="shared" si="9"/>
        <v>3551</v>
      </c>
      <c r="Z46" s="4"/>
      <c r="AA46" s="4"/>
      <c r="AB46" s="4"/>
      <c r="AC46" s="4"/>
      <c r="AD46" s="4"/>
      <c r="AE46" s="17" t="s">
        <v>100</v>
      </c>
      <c r="AF46" s="8"/>
      <c r="AG46" s="4">
        <v>5440</v>
      </c>
      <c r="AH46" s="4">
        <v>3902</v>
      </c>
      <c r="AI46" s="4">
        <v>4992</v>
      </c>
      <c r="AJ46" s="4">
        <v>7525</v>
      </c>
      <c r="AK46" s="4">
        <v>3551</v>
      </c>
    </row>
    <row r="47" spans="4:37">
      <c r="D47" s="17" t="s">
        <v>101</v>
      </c>
      <c r="E47" s="27"/>
      <c r="F47" s="27"/>
      <c r="G47" s="5"/>
      <c r="H47" s="5"/>
      <c r="I47" s="5"/>
      <c r="J47" s="4"/>
      <c r="K47" s="4"/>
      <c r="L47" s="4"/>
      <c r="M47" s="4"/>
      <c r="N47" s="4"/>
      <c r="O47" s="4"/>
      <c r="P47" s="5">
        <v>625</v>
      </c>
      <c r="Q47" s="5">
        <v>1</v>
      </c>
      <c r="R47" s="5">
        <v>36</v>
      </c>
      <c r="S47" s="5">
        <v>69</v>
      </c>
      <c r="T47" s="5">
        <v>451</v>
      </c>
      <c r="U47" s="5">
        <v>341</v>
      </c>
      <c r="V47" s="5">
        <v>525</v>
      </c>
      <c r="W47" s="5">
        <v>541</v>
      </c>
      <c r="X47" s="4">
        <v>6861</v>
      </c>
      <c r="Y47" s="3">
        <f t="shared" si="9"/>
        <v>2835</v>
      </c>
      <c r="Z47" s="4"/>
      <c r="AA47" s="4"/>
      <c r="AB47" s="4"/>
      <c r="AC47" s="4"/>
      <c r="AD47" s="4"/>
      <c r="AE47" s="17" t="s">
        <v>101</v>
      </c>
      <c r="AF47" s="8"/>
      <c r="AG47" s="5">
        <v>341</v>
      </c>
      <c r="AH47" s="5">
        <v>525</v>
      </c>
      <c r="AI47" s="5">
        <v>541</v>
      </c>
      <c r="AJ47" s="4">
        <v>6861</v>
      </c>
      <c r="AK47" s="4">
        <v>2835</v>
      </c>
    </row>
    <row r="48" spans="4:37">
      <c r="D48" s="17" t="s">
        <v>102</v>
      </c>
      <c r="E48" s="27"/>
      <c r="F48" s="27"/>
      <c r="G48" s="4"/>
      <c r="H48" s="4"/>
      <c r="I48" s="4"/>
      <c r="J48" s="4"/>
      <c r="K48" s="4"/>
      <c r="L48" s="4"/>
      <c r="M48" s="4"/>
      <c r="N48" s="4"/>
      <c r="O48" s="4"/>
      <c r="P48" s="4">
        <v>1606</v>
      </c>
      <c r="Q48" s="4">
        <v>6000</v>
      </c>
      <c r="R48" s="4">
        <v>18189</v>
      </c>
      <c r="S48" s="4">
        <v>9587</v>
      </c>
      <c r="T48" s="4">
        <v>20597</v>
      </c>
      <c r="U48" s="4">
        <v>17320</v>
      </c>
      <c r="V48" s="4">
        <v>4121</v>
      </c>
      <c r="W48" s="4">
        <v>4218</v>
      </c>
      <c r="X48" s="4">
        <v>20681</v>
      </c>
      <c r="Y48" s="3">
        <f t="shared" si="9"/>
        <v>14276</v>
      </c>
      <c r="Z48" s="4"/>
      <c r="AA48" s="4"/>
      <c r="AB48" s="4"/>
      <c r="AC48" s="4"/>
      <c r="AD48" s="4"/>
      <c r="AE48" s="17" t="s">
        <v>102</v>
      </c>
      <c r="AF48" s="8"/>
      <c r="AG48" s="4">
        <v>17320</v>
      </c>
      <c r="AH48" s="4">
        <v>4121</v>
      </c>
      <c r="AI48" s="4">
        <v>4218</v>
      </c>
      <c r="AJ48" s="4">
        <v>20681</v>
      </c>
      <c r="AK48" s="4">
        <v>14276</v>
      </c>
    </row>
    <row r="49" spans="4:37">
      <c r="D49" s="17" t="s">
        <v>103</v>
      </c>
      <c r="E49" s="27"/>
      <c r="F49" s="27"/>
      <c r="G49" s="5"/>
      <c r="H49" s="5"/>
      <c r="I49" s="4"/>
      <c r="J49" s="4"/>
      <c r="K49" s="4"/>
      <c r="L49" s="4"/>
      <c r="M49" s="4"/>
      <c r="N49" s="4"/>
      <c r="O49" s="4"/>
      <c r="P49" s="4">
        <v>5085</v>
      </c>
      <c r="Q49" s="4">
        <v>5719</v>
      </c>
      <c r="R49" s="4">
        <v>7754</v>
      </c>
      <c r="S49" s="4">
        <v>25925</v>
      </c>
      <c r="T49" s="4">
        <v>13879</v>
      </c>
      <c r="U49" s="4">
        <v>12647</v>
      </c>
      <c r="V49" s="4">
        <v>13913</v>
      </c>
      <c r="W49" s="4">
        <v>4138</v>
      </c>
      <c r="X49" s="4">
        <v>26642</v>
      </c>
      <c r="Y49" s="3">
        <f t="shared" si="9"/>
        <v>5310</v>
      </c>
      <c r="Z49" s="4"/>
      <c r="AA49" s="4"/>
      <c r="AB49" s="4"/>
      <c r="AC49" s="4"/>
      <c r="AD49" s="4"/>
      <c r="AE49" s="17" t="s">
        <v>103</v>
      </c>
      <c r="AF49" s="8"/>
      <c r="AG49" s="4">
        <v>12647</v>
      </c>
      <c r="AH49" s="4">
        <v>13913</v>
      </c>
      <c r="AI49" s="4">
        <v>4138</v>
      </c>
      <c r="AJ49" s="4">
        <v>26642</v>
      </c>
      <c r="AK49" s="4">
        <v>5310</v>
      </c>
    </row>
    <row r="50" spans="4:37">
      <c r="D50" s="17" t="s">
        <v>104</v>
      </c>
      <c r="E50" s="27"/>
      <c r="F50" s="27"/>
      <c r="G50" s="5"/>
      <c r="H50" s="5"/>
      <c r="I50" s="5"/>
      <c r="J50" s="4"/>
      <c r="K50" s="4"/>
      <c r="L50" s="4"/>
      <c r="M50" s="4"/>
      <c r="N50" s="4"/>
      <c r="O50" s="4"/>
      <c r="P50" s="4">
        <v>2249</v>
      </c>
      <c r="Q50" s="5">
        <v>878</v>
      </c>
      <c r="R50" s="4">
        <v>3407</v>
      </c>
      <c r="S50" s="4">
        <v>1747</v>
      </c>
      <c r="T50" s="5">
        <v>398</v>
      </c>
      <c r="U50" s="5">
        <v>427</v>
      </c>
      <c r="V50" s="4">
        <v>2036</v>
      </c>
      <c r="W50" s="5">
        <v>293</v>
      </c>
      <c r="X50" s="4">
        <v>1551</v>
      </c>
      <c r="Y50" s="3">
        <f t="shared" si="9"/>
        <v>1086</v>
      </c>
      <c r="Z50" s="4"/>
      <c r="AA50" s="4"/>
      <c r="AB50" s="4"/>
      <c r="AC50" s="4"/>
      <c r="AD50" s="4"/>
      <c r="AE50" s="17" t="s">
        <v>104</v>
      </c>
      <c r="AF50" s="8"/>
      <c r="AG50" s="5">
        <v>427</v>
      </c>
      <c r="AH50" s="4">
        <v>2036</v>
      </c>
      <c r="AI50" s="5">
        <v>293</v>
      </c>
      <c r="AJ50" s="4">
        <v>1551</v>
      </c>
      <c r="AK50" s="4">
        <v>1086</v>
      </c>
    </row>
    <row r="51" spans="4:37">
      <c r="D51" s="17" t="s">
        <v>105</v>
      </c>
      <c r="E51" s="27"/>
      <c r="F51" s="27"/>
      <c r="G51" s="5"/>
      <c r="H51" s="5"/>
      <c r="I51" s="5"/>
      <c r="J51" s="5"/>
      <c r="K51" s="5"/>
      <c r="L51" s="5"/>
      <c r="M51" s="5"/>
      <c r="N51" s="5"/>
      <c r="O51" s="5"/>
      <c r="P51" s="5">
        <v>0</v>
      </c>
      <c r="Q51" s="5">
        <v>0</v>
      </c>
      <c r="R51" s="5">
        <v>0</v>
      </c>
      <c r="S51" s="5">
        <v>0</v>
      </c>
      <c r="T51" s="5">
        <v>0</v>
      </c>
      <c r="U51" s="5">
        <v>0</v>
      </c>
      <c r="V51" s="5">
        <v>0</v>
      </c>
      <c r="W51" s="5">
        <v>0</v>
      </c>
      <c r="X51" s="5">
        <v>0</v>
      </c>
      <c r="Y51" s="3">
        <f t="shared" si="9"/>
        <v>0</v>
      </c>
      <c r="Z51" s="5"/>
      <c r="AA51" s="5"/>
      <c r="AB51" s="5"/>
      <c r="AC51" s="5"/>
      <c r="AD51" s="5"/>
      <c r="AE51" s="17" t="s">
        <v>105</v>
      </c>
      <c r="AF51" s="8"/>
      <c r="AG51" s="5">
        <v>0</v>
      </c>
      <c r="AH51" s="5">
        <v>0</v>
      </c>
      <c r="AI51" s="5">
        <v>0</v>
      </c>
      <c r="AJ51" s="5">
        <v>0</v>
      </c>
      <c r="AK51" s="5">
        <v>0</v>
      </c>
    </row>
    <row r="52" spans="4:37" ht="30">
      <c r="D52" s="17" t="s">
        <v>106</v>
      </c>
      <c r="E52" s="27"/>
      <c r="F52" s="27"/>
      <c r="G52" s="5"/>
      <c r="H52" s="5"/>
      <c r="I52" s="5"/>
      <c r="J52" s="5"/>
      <c r="K52" s="5"/>
      <c r="L52" s="5"/>
      <c r="M52" s="5"/>
      <c r="N52" s="5"/>
      <c r="O52" s="5"/>
      <c r="P52" s="5">
        <v>0</v>
      </c>
      <c r="Q52" s="5">
        <v>0</v>
      </c>
      <c r="R52" s="5">
        <v>0</v>
      </c>
      <c r="S52" s="5">
        <v>0</v>
      </c>
      <c r="T52" s="5">
        <v>0</v>
      </c>
      <c r="U52" s="5">
        <v>0</v>
      </c>
      <c r="V52" s="5">
        <v>0</v>
      </c>
      <c r="W52" s="5">
        <v>0</v>
      </c>
      <c r="X52" s="5">
        <v>0</v>
      </c>
      <c r="Y52" s="3">
        <f t="shared" si="9"/>
        <v>0</v>
      </c>
      <c r="Z52" s="5"/>
      <c r="AA52" s="5"/>
      <c r="AB52" s="5"/>
      <c r="AC52" s="5"/>
      <c r="AD52" s="5"/>
      <c r="AE52" s="17" t="s">
        <v>106</v>
      </c>
      <c r="AF52" s="8"/>
      <c r="AG52" s="5">
        <v>0</v>
      </c>
      <c r="AH52" s="5">
        <v>0</v>
      </c>
      <c r="AI52" s="5">
        <v>0</v>
      </c>
      <c r="AJ52" s="5">
        <v>0</v>
      </c>
      <c r="AK52" s="5">
        <v>0</v>
      </c>
    </row>
    <row r="53" spans="4:37">
      <c r="D53" s="17" t="s">
        <v>107</v>
      </c>
      <c r="E53" s="27"/>
      <c r="F53" s="27"/>
      <c r="G53" s="5"/>
      <c r="H53" s="5"/>
      <c r="I53" s="5"/>
      <c r="J53" s="5"/>
      <c r="K53" s="5"/>
      <c r="L53" s="5"/>
      <c r="M53" s="5"/>
      <c r="N53" s="5"/>
      <c r="O53" s="5"/>
      <c r="P53" s="5">
        <v>0</v>
      </c>
      <c r="Q53" s="5">
        <v>0</v>
      </c>
      <c r="R53" s="4">
        <v>7138</v>
      </c>
      <c r="S53" s="4">
        <v>6752</v>
      </c>
      <c r="T53" s="4">
        <v>6602</v>
      </c>
      <c r="U53" s="4">
        <v>7046</v>
      </c>
      <c r="V53" s="5">
        <v>51</v>
      </c>
      <c r="W53" s="5">
        <v>227</v>
      </c>
      <c r="X53" s="5">
        <v>209</v>
      </c>
      <c r="Y53" s="3">
        <f t="shared" si="9"/>
        <v>129</v>
      </c>
      <c r="Z53" s="5"/>
      <c r="AA53" s="5"/>
      <c r="AB53" s="5"/>
      <c r="AC53" s="5"/>
      <c r="AD53" s="5"/>
      <c r="AE53" s="17" t="s">
        <v>107</v>
      </c>
      <c r="AF53" s="8"/>
      <c r="AG53" s="4">
        <v>7046</v>
      </c>
      <c r="AH53" s="5">
        <v>51</v>
      </c>
      <c r="AI53" s="5">
        <v>227</v>
      </c>
      <c r="AJ53" s="5">
        <v>209</v>
      </c>
      <c r="AK53" s="5">
        <v>129</v>
      </c>
    </row>
    <row r="54" spans="4:37">
      <c r="D54" s="17" t="s">
        <v>108</v>
      </c>
      <c r="E54" s="27"/>
      <c r="F54" s="27"/>
      <c r="G54" s="5"/>
      <c r="H54" s="5"/>
      <c r="I54" s="5"/>
      <c r="J54" s="4"/>
      <c r="K54" s="4"/>
      <c r="L54" s="4"/>
      <c r="M54" s="4"/>
      <c r="N54" s="4"/>
      <c r="O54" s="4"/>
      <c r="P54" s="5">
        <v>811</v>
      </c>
      <c r="Q54" s="4">
        <v>15669</v>
      </c>
      <c r="R54" s="4">
        <v>1486</v>
      </c>
      <c r="S54" s="4">
        <v>1459</v>
      </c>
      <c r="T54" s="4">
        <v>2190</v>
      </c>
      <c r="U54" s="4">
        <v>44007</v>
      </c>
      <c r="V54" s="4">
        <v>27491</v>
      </c>
      <c r="W54" s="4">
        <v>31270</v>
      </c>
      <c r="X54" s="4">
        <v>47978</v>
      </c>
      <c r="Y54" s="3">
        <f t="shared" si="9"/>
        <v>33016</v>
      </c>
      <c r="Z54" s="4"/>
      <c r="AA54" s="4"/>
      <c r="AB54" s="4"/>
      <c r="AC54" s="4"/>
      <c r="AD54" s="4"/>
      <c r="AE54" s="17" t="s">
        <v>108</v>
      </c>
      <c r="AF54" s="8"/>
      <c r="AG54" s="4">
        <v>44007</v>
      </c>
      <c r="AH54" s="4">
        <v>27491</v>
      </c>
      <c r="AI54" s="4">
        <v>31270</v>
      </c>
      <c r="AJ54" s="4">
        <v>47978</v>
      </c>
      <c r="AK54" s="4">
        <v>33016</v>
      </c>
    </row>
    <row r="55" spans="4:37">
      <c r="D55" s="17" t="s">
        <v>109</v>
      </c>
      <c r="E55" s="27"/>
      <c r="F55" s="27"/>
      <c r="G55" s="5"/>
      <c r="H55" s="5"/>
      <c r="I55" s="5"/>
      <c r="J55" s="5"/>
      <c r="K55" s="5"/>
      <c r="L55" s="4"/>
      <c r="M55" s="4"/>
      <c r="N55" s="4"/>
      <c r="O55" s="4"/>
      <c r="P55" s="5">
        <v>0</v>
      </c>
      <c r="Q55" s="5">
        <v>0</v>
      </c>
      <c r="R55" s="5">
        <v>0</v>
      </c>
      <c r="S55" s="5">
        <v>0</v>
      </c>
      <c r="T55" s="5">
        <v>0</v>
      </c>
      <c r="U55" s="5">
        <v>0</v>
      </c>
      <c r="V55" s="5">
        <v>0</v>
      </c>
      <c r="W55" s="5">
        <v>0</v>
      </c>
      <c r="X55" s="5">
        <v>0</v>
      </c>
      <c r="Y55" s="3">
        <f t="shared" si="9"/>
        <v>0</v>
      </c>
      <c r="Z55" s="5"/>
      <c r="AA55" s="5"/>
      <c r="AB55" s="5"/>
      <c r="AC55" s="5"/>
      <c r="AD55" s="5"/>
      <c r="AE55" s="17" t="s">
        <v>109</v>
      </c>
      <c r="AF55" s="8"/>
      <c r="AG55" s="5">
        <v>0</v>
      </c>
      <c r="AH55" s="5">
        <v>0</v>
      </c>
      <c r="AI55" s="5">
        <v>0</v>
      </c>
      <c r="AJ55" s="5">
        <v>0</v>
      </c>
      <c r="AK55" s="5">
        <v>0</v>
      </c>
    </row>
    <row r="56" spans="4:37">
      <c r="D56" s="17" t="s">
        <v>110</v>
      </c>
      <c r="E56" s="27"/>
      <c r="F56" s="27"/>
      <c r="G56" s="5"/>
      <c r="H56" s="5"/>
      <c r="I56" s="5"/>
      <c r="J56" s="4"/>
      <c r="K56" s="4"/>
      <c r="L56" s="4"/>
      <c r="M56" s="4"/>
      <c r="N56" s="4"/>
      <c r="O56" s="4"/>
      <c r="P56" s="5">
        <v>189</v>
      </c>
      <c r="Q56" s="5">
        <v>156</v>
      </c>
      <c r="R56" s="5">
        <v>101</v>
      </c>
      <c r="S56" s="5">
        <v>61</v>
      </c>
      <c r="T56" s="5">
        <v>61</v>
      </c>
      <c r="U56" s="5">
        <v>66</v>
      </c>
      <c r="V56" s="4">
        <v>12547</v>
      </c>
      <c r="W56" s="4">
        <v>28334</v>
      </c>
      <c r="X56" s="4">
        <v>52967</v>
      </c>
      <c r="Y56" s="3">
        <f t="shared" si="9"/>
        <v>57377</v>
      </c>
      <c r="Z56" s="4"/>
      <c r="AA56" s="4"/>
      <c r="AB56" s="4"/>
      <c r="AC56" s="4"/>
      <c r="AD56" s="4"/>
      <c r="AE56" s="17" t="s">
        <v>110</v>
      </c>
      <c r="AF56" s="8"/>
      <c r="AG56" s="5">
        <v>66</v>
      </c>
      <c r="AH56" s="4">
        <v>12547</v>
      </c>
      <c r="AI56" s="4">
        <v>28334</v>
      </c>
      <c r="AJ56" s="4">
        <v>52967</v>
      </c>
      <c r="AK56" s="4">
        <v>57377</v>
      </c>
    </row>
    <row r="57" spans="4:37">
      <c r="D57" s="17" t="s">
        <v>111</v>
      </c>
      <c r="E57" s="27"/>
      <c r="F57" s="27"/>
      <c r="G57" s="5"/>
      <c r="H57" s="5"/>
      <c r="I57" s="5"/>
      <c r="J57" s="5"/>
      <c r="K57" s="5"/>
      <c r="L57" s="5"/>
      <c r="M57" s="5"/>
      <c r="N57" s="5"/>
      <c r="O57" s="5"/>
      <c r="P57" s="5">
        <v>0</v>
      </c>
      <c r="Q57" s="5">
        <v>0</v>
      </c>
      <c r="R57" s="5">
        <v>0</v>
      </c>
      <c r="S57" s="5">
        <v>0</v>
      </c>
      <c r="T57" s="5">
        <v>0</v>
      </c>
      <c r="U57" s="5">
        <v>0</v>
      </c>
      <c r="V57" s="5">
        <v>0</v>
      </c>
      <c r="W57" s="5">
        <v>0</v>
      </c>
      <c r="X57" s="5">
        <v>0</v>
      </c>
      <c r="Y57" s="3">
        <f t="shared" si="9"/>
        <v>0</v>
      </c>
      <c r="Z57" s="5"/>
      <c r="AA57" s="5"/>
      <c r="AB57" s="5"/>
      <c r="AC57" s="5"/>
      <c r="AD57" s="5"/>
      <c r="AE57" s="17" t="s">
        <v>111</v>
      </c>
      <c r="AF57" s="8"/>
      <c r="AG57" s="5">
        <v>0</v>
      </c>
      <c r="AH57" s="5">
        <v>0</v>
      </c>
      <c r="AI57" s="5">
        <v>0</v>
      </c>
      <c r="AJ57" s="5">
        <v>0</v>
      </c>
      <c r="AK57" s="5">
        <v>0</v>
      </c>
    </row>
    <row r="58" spans="4:37">
      <c r="D58" s="17" t="s">
        <v>112</v>
      </c>
      <c r="E58" s="27"/>
      <c r="F58" s="27"/>
      <c r="G58" s="5"/>
      <c r="H58" s="5"/>
      <c r="I58" s="5"/>
      <c r="J58" s="5"/>
      <c r="K58" s="5"/>
      <c r="L58" s="5"/>
      <c r="M58" s="5"/>
      <c r="N58" s="5"/>
      <c r="O58" s="5"/>
      <c r="P58" s="5">
        <v>0</v>
      </c>
      <c r="Q58" s="5">
        <v>0</v>
      </c>
      <c r="R58" s="5">
        <v>0</v>
      </c>
      <c r="S58" s="5">
        <v>0</v>
      </c>
      <c r="T58" s="5">
        <v>0</v>
      </c>
      <c r="U58" s="5">
        <v>0</v>
      </c>
      <c r="V58" s="5">
        <v>0</v>
      </c>
      <c r="W58" s="5">
        <v>0</v>
      </c>
      <c r="X58" s="5">
        <v>0</v>
      </c>
      <c r="Y58" s="3">
        <f t="shared" si="9"/>
        <v>0</v>
      </c>
      <c r="Z58" s="5"/>
      <c r="AA58" s="5"/>
      <c r="AB58" s="5"/>
      <c r="AC58" s="5"/>
      <c r="AD58" s="5"/>
      <c r="AE58" s="17" t="s">
        <v>112</v>
      </c>
      <c r="AF58" s="8"/>
      <c r="AG58" s="5">
        <v>0</v>
      </c>
      <c r="AH58" s="5">
        <v>0</v>
      </c>
      <c r="AI58" s="5">
        <v>0</v>
      </c>
      <c r="AJ58" s="5">
        <v>0</v>
      </c>
      <c r="AK58" s="5">
        <v>0</v>
      </c>
    </row>
    <row r="59" spans="4:37">
      <c r="D59" s="14" t="s">
        <v>113</v>
      </c>
      <c r="E59" s="24"/>
      <c r="F59" s="24"/>
      <c r="G59" s="4"/>
      <c r="H59" s="4"/>
      <c r="I59" s="4"/>
      <c r="J59" s="4"/>
      <c r="K59" s="4"/>
      <c r="L59" s="4"/>
      <c r="M59" s="4"/>
      <c r="N59" s="4"/>
      <c r="O59" s="4"/>
      <c r="P59" s="4">
        <v>512152</v>
      </c>
      <c r="Q59" s="4">
        <v>328737</v>
      </c>
      <c r="R59" s="4">
        <v>183649</v>
      </c>
      <c r="S59" s="4">
        <v>125902</v>
      </c>
      <c r="T59" s="4">
        <v>20831</v>
      </c>
      <c r="U59" s="4">
        <v>12045</v>
      </c>
      <c r="V59" s="4">
        <v>4441</v>
      </c>
      <c r="W59" s="4">
        <v>4556</v>
      </c>
      <c r="X59" s="4">
        <v>1798</v>
      </c>
      <c r="Y59" s="3">
        <f t="shared" si="9"/>
        <v>4335</v>
      </c>
      <c r="Z59" s="5"/>
      <c r="AA59" s="5"/>
      <c r="AB59" s="5"/>
      <c r="AC59" s="5"/>
      <c r="AD59" s="5"/>
      <c r="AE59" s="14" t="s">
        <v>113</v>
      </c>
      <c r="AF59" s="8"/>
      <c r="AG59" s="4">
        <v>12045</v>
      </c>
      <c r="AH59" s="4">
        <v>4441</v>
      </c>
      <c r="AI59" s="4">
        <v>4556</v>
      </c>
      <c r="AJ59" s="4">
        <v>1798</v>
      </c>
      <c r="AK59" s="4">
        <v>4335</v>
      </c>
    </row>
    <row r="60" spans="4:37">
      <c r="D60" s="17" t="s">
        <v>114</v>
      </c>
      <c r="E60" s="27"/>
      <c r="F60" s="27"/>
      <c r="G60" s="5"/>
      <c r="H60" s="5"/>
      <c r="I60" s="5"/>
      <c r="J60" s="5"/>
      <c r="K60" s="4"/>
      <c r="L60" s="5"/>
      <c r="M60" s="5"/>
      <c r="N60" s="5"/>
      <c r="O60" s="5"/>
      <c r="P60" s="5">
        <v>0</v>
      </c>
      <c r="Q60" s="5">
        <v>0</v>
      </c>
      <c r="R60" s="5">
        <v>0</v>
      </c>
      <c r="S60" s="5">
        <v>0</v>
      </c>
      <c r="T60" s="5">
        <v>0</v>
      </c>
      <c r="U60" s="5">
        <v>0</v>
      </c>
      <c r="V60" s="5">
        <v>0</v>
      </c>
      <c r="W60" s="5">
        <v>0</v>
      </c>
      <c r="X60" s="5">
        <v>0</v>
      </c>
      <c r="Y60" s="3">
        <f t="shared" si="9"/>
        <v>0</v>
      </c>
      <c r="Z60" s="5"/>
      <c r="AA60" s="5"/>
      <c r="AB60" s="5"/>
      <c r="AC60" s="5"/>
      <c r="AD60" s="5"/>
      <c r="AE60" s="17" t="s">
        <v>114</v>
      </c>
      <c r="AF60" s="8"/>
      <c r="AG60" s="5">
        <v>0</v>
      </c>
      <c r="AH60" s="5">
        <v>0</v>
      </c>
      <c r="AI60" s="5">
        <v>0</v>
      </c>
      <c r="AJ60" s="5">
        <v>0</v>
      </c>
      <c r="AK60" s="5">
        <v>0</v>
      </c>
    </row>
    <row r="61" spans="4:37">
      <c r="D61" s="17" t="s">
        <v>115</v>
      </c>
      <c r="E61" s="27"/>
      <c r="F61" s="27"/>
      <c r="G61" s="5"/>
      <c r="H61" s="5"/>
      <c r="I61" s="5"/>
      <c r="J61" s="5"/>
      <c r="K61" s="5"/>
      <c r="L61" s="5"/>
      <c r="M61" s="5"/>
      <c r="N61" s="5"/>
      <c r="O61" s="5"/>
      <c r="P61" s="5">
        <v>0</v>
      </c>
      <c r="Q61" s="5">
        <v>0</v>
      </c>
      <c r="R61" s="5">
        <v>0</v>
      </c>
      <c r="S61" s="5">
        <v>0</v>
      </c>
      <c r="T61" s="5">
        <v>0</v>
      </c>
      <c r="U61" s="5">
        <v>0</v>
      </c>
      <c r="V61" s="5">
        <v>0</v>
      </c>
      <c r="W61" s="5">
        <v>0</v>
      </c>
      <c r="X61" s="5">
        <v>0</v>
      </c>
      <c r="Y61" s="3">
        <f t="shared" si="9"/>
        <v>0</v>
      </c>
      <c r="Z61" s="5"/>
      <c r="AA61" s="5"/>
      <c r="AB61" s="5"/>
      <c r="AC61" s="5"/>
      <c r="AD61" s="5"/>
      <c r="AE61" s="17" t="s">
        <v>115</v>
      </c>
      <c r="AF61" s="8"/>
      <c r="AG61" s="5">
        <v>0</v>
      </c>
      <c r="AH61" s="5">
        <v>0</v>
      </c>
      <c r="AI61" s="5">
        <v>0</v>
      </c>
      <c r="AJ61" s="5">
        <v>0</v>
      </c>
      <c r="AK61" s="5">
        <v>0</v>
      </c>
    </row>
    <row r="62" spans="4:37">
      <c r="D62" s="17" t="s">
        <v>116</v>
      </c>
      <c r="E62" s="27"/>
      <c r="F62" s="27"/>
      <c r="G62" s="5"/>
      <c r="H62" s="5"/>
      <c r="I62" s="5"/>
      <c r="J62" s="5"/>
      <c r="K62" s="5"/>
      <c r="L62" s="5"/>
      <c r="M62" s="5"/>
      <c r="N62" s="5"/>
      <c r="O62" s="5"/>
      <c r="P62" s="5">
        <v>0</v>
      </c>
      <c r="Q62" s="5">
        <v>0</v>
      </c>
      <c r="R62" s="5">
        <v>0</v>
      </c>
      <c r="S62" s="5">
        <v>0</v>
      </c>
      <c r="T62" s="5">
        <v>0</v>
      </c>
      <c r="U62" s="5">
        <v>0</v>
      </c>
      <c r="V62" s="5">
        <v>0</v>
      </c>
      <c r="W62" s="5">
        <v>0</v>
      </c>
      <c r="X62" s="5">
        <v>0</v>
      </c>
      <c r="Y62" s="3">
        <f t="shared" si="9"/>
        <v>0</v>
      </c>
      <c r="Z62" s="5"/>
      <c r="AA62" s="5"/>
      <c r="AB62" s="5"/>
      <c r="AC62" s="5"/>
      <c r="AD62" s="5"/>
      <c r="AE62" s="17" t="s">
        <v>116</v>
      </c>
      <c r="AF62" s="8"/>
      <c r="AG62" s="5">
        <v>0</v>
      </c>
      <c r="AH62" s="5">
        <v>0</v>
      </c>
      <c r="AI62" s="5">
        <v>0</v>
      </c>
      <c r="AJ62" s="5">
        <v>0</v>
      </c>
      <c r="AK62" s="5">
        <v>0</v>
      </c>
    </row>
    <row r="63" spans="4:37">
      <c r="D63" s="17" t="s">
        <v>117</v>
      </c>
      <c r="E63" s="27"/>
      <c r="F63" s="27"/>
      <c r="G63" s="5"/>
      <c r="H63" s="5"/>
      <c r="I63" s="5"/>
      <c r="J63" s="5"/>
      <c r="K63" s="5"/>
      <c r="L63" s="5"/>
      <c r="M63" s="5"/>
      <c r="N63" s="5"/>
      <c r="O63" s="5"/>
      <c r="P63" s="5">
        <v>0</v>
      </c>
      <c r="Q63" s="5">
        <v>0</v>
      </c>
      <c r="R63" s="5">
        <v>0</v>
      </c>
      <c r="S63" s="5">
        <v>0</v>
      </c>
      <c r="T63" s="5">
        <v>0</v>
      </c>
      <c r="U63" s="5">
        <v>0</v>
      </c>
      <c r="V63" s="5">
        <v>0</v>
      </c>
      <c r="W63" s="5">
        <v>0</v>
      </c>
      <c r="X63" s="5">
        <v>0</v>
      </c>
      <c r="Y63" s="3">
        <f t="shared" si="9"/>
        <v>0</v>
      </c>
      <c r="Z63" s="5"/>
      <c r="AA63" s="5"/>
      <c r="AB63" s="5"/>
      <c r="AC63" s="5"/>
      <c r="AD63" s="5"/>
      <c r="AE63" s="17" t="s">
        <v>117</v>
      </c>
      <c r="AF63" s="8"/>
      <c r="AG63" s="5">
        <v>0</v>
      </c>
      <c r="AH63" s="5">
        <v>0</v>
      </c>
      <c r="AI63" s="5">
        <v>0</v>
      </c>
      <c r="AJ63" s="5">
        <v>0</v>
      </c>
      <c r="AK63" s="5">
        <v>0</v>
      </c>
    </row>
    <row r="64" spans="4:37">
      <c r="D64" s="17" t="s">
        <v>118</v>
      </c>
      <c r="E64" s="27"/>
      <c r="F64" s="27"/>
      <c r="G64" s="5"/>
      <c r="H64" s="5"/>
      <c r="I64" s="5"/>
      <c r="J64" s="4"/>
      <c r="K64" s="4"/>
      <c r="L64" s="4"/>
      <c r="M64" s="4"/>
      <c r="N64" s="4"/>
      <c r="O64" s="4"/>
      <c r="P64" s="4">
        <v>6151</v>
      </c>
      <c r="Q64" s="4">
        <v>7072</v>
      </c>
      <c r="R64" s="4">
        <v>7995</v>
      </c>
      <c r="S64" s="4">
        <v>9763</v>
      </c>
      <c r="T64" s="4">
        <v>10474</v>
      </c>
      <c r="U64" s="4">
        <v>12045</v>
      </c>
      <c r="V64" s="4">
        <v>4441</v>
      </c>
      <c r="W64" s="4">
        <v>4556</v>
      </c>
      <c r="X64" s="4">
        <v>1798</v>
      </c>
      <c r="Y64" s="3">
        <f t="shared" si="9"/>
        <v>4335</v>
      </c>
      <c r="Z64" s="5"/>
      <c r="AA64" s="5"/>
      <c r="AB64" s="5"/>
      <c r="AC64" s="5"/>
      <c r="AD64" s="5"/>
      <c r="AE64" s="17" t="s">
        <v>118</v>
      </c>
      <c r="AF64" s="8"/>
      <c r="AG64" s="4">
        <v>12045</v>
      </c>
      <c r="AH64" s="4">
        <v>4441</v>
      </c>
      <c r="AI64" s="4">
        <v>4556</v>
      </c>
      <c r="AJ64" s="4">
        <v>1798</v>
      </c>
      <c r="AK64" s="4">
        <v>4335</v>
      </c>
    </row>
    <row r="65" spans="4:37">
      <c r="D65" s="17" t="s">
        <v>119</v>
      </c>
      <c r="E65" s="27"/>
      <c r="F65" s="27"/>
      <c r="G65" s="4"/>
      <c r="H65" s="4"/>
      <c r="I65" s="4"/>
      <c r="J65" s="4"/>
      <c r="K65" s="4"/>
      <c r="L65" s="4"/>
      <c r="M65" s="4"/>
      <c r="N65" s="4"/>
      <c r="O65" s="4"/>
      <c r="P65" s="4">
        <v>459829</v>
      </c>
      <c r="Q65" s="4">
        <v>287015</v>
      </c>
      <c r="R65" s="4">
        <v>61889</v>
      </c>
      <c r="S65" s="4">
        <v>63929</v>
      </c>
      <c r="T65" s="4">
        <v>3357</v>
      </c>
      <c r="U65" s="5">
        <v>0</v>
      </c>
      <c r="V65" s="5">
        <v>0</v>
      </c>
      <c r="W65" s="5">
        <v>0</v>
      </c>
      <c r="X65" s="5">
        <v>0</v>
      </c>
      <c r="Y65" s="3">
        <f t="shared" si="9"/>
        <v>0</v>
      </c>
      <c r="Z65" s="5"/>
      <c r="AA65" s="5"/>
      <c r="AB65" s="5"/>
      <c r="AC65" s="5"/>
      <c r="AD65" s="5"/>
      <c r="AE65" s="17" t="s">
        <v>119</v>
      </c>
      <c r="AF65" s="8"/>
      <c r="AG65" s="5">
        <v>0</v>
      </c>
      <c r="AH65" s="5">
        <v>0</v>
      </c>
      <c r="AI65" s="5">
        <v>0</v>
      </c>
      <c r="AJ65" s="5">
        <v>0</v>
      </c>
      <c r="AK65" s="5">
        <v>0</v>
      </c>
    </row>
    <row r="66" spans="4:37">
      <c r="D66" s="17" t="s">
        <v>120</v>
      </c>
      <c r="E66" s="27"/>
      <c r="F66" s="27"/>
      <c r="G66" s="5"/>
      <c r="H66" s="5"/>
      <c r="I66" s="5"/>
      <c r="J66" s="5"/>
      <c r="K66" s="5"/>
      <c r="L66" s="5"/>
      <c r="M66" s="5"/>
      <c r="N66" s="5"/>
      <c r="O66" s="5"/>
      <c r="P66" s="5">
        <v>0</v>
      </c>
      <c r="Q66" s="5">
        <v>0</v>
      </c>
      <c r="R66" s="4">
        <v>93565</v>
      </c>
      <c r="S66" s="4">
        <v>38609</v>
      </c>
      <c r="T66" s="5">
        <v>0</v>
      </c>
      <c r="U66" s="5">
        <v>0</v>
      </c>
      <c r="V66" s="5">
        <v>0</v>
      </c>
      <c r="W66" s="5">
        <v>0</v>
      </c>
      <c r="X66" s="5">
        <v>0</v>
      </c>
      <c r="Y66" s="3">
        <f t="shared" si="9"/>
        <v>0</v>
      </c>
      <c r="Z66" s="5"/>
      <c r="AA66" s="5"/>
      <c r="AB66" s="5"/>
      <c r="AC66" s="5"/>
      <c r="AD66" s="5"/>
      <c r="AE66" s="17" t="s">
        <v>120</v>
      </c>
      <c r="AF66" s="8"/>
      <c r="AG66" s="5">
        <v>0</v>
      </c>
      <c r="AH66" s="5">
        <v>0</v>
      </c>
      <c r="AI66" s="5">
        <v>0</v>
      </c>
      <c r="AJ66" s="5">
        <v>0</v>
      </c>
      <c r="AK66" s="5">
        <v>0</v>
      </c>
    </row>
    <row r="67" spans="4:37">
      <c r="D67" s="17" t="s">
        <v>121</v>
      </c>
      <c r="E67" s="27"/>
      <c r="F67" s="27"/>
      <c r="G67" s="5"/>
      <c r="H67" s="5"/>
      <c r="I67" s="5"/>
      <c r="J67" s="5"/>
      <c r="K67" s="5"/>
      <c r="L67" s="5"/>
      <c r="M67" s="5"/>
      <c r="N67" s="4"/>
      <c r="O67" s="5"/>
      <c r="P67" s="5">
        <v>0</v>
      </c>
      <c r="Q67" s="5">
        <v>0</v>
      </c>
      <c r="R67" s="5">
        <v>0</v>
      </c>
      <c r="S67" s="5">
        <v>0</v>
      </c>
      <c r="T67" s="5">
        <v>0</v>
      </c>
      <c r="U67" s="5">
        <v>0</v>
      </c>
      <c r="V67" s="5">
        <v>0</v>
      </c>
      <c r="W67" s="5">
        <v>0</v>
      </c>
      <c r="X67" s="5">
        <v>0</v>
      </c>
      <c r="Y67" s="3">
        <f t="shared" si="9"/>
        <v>0</v>
      </c>
      <c r="Z67" s="5"/>
      <c r="AA67" s="5"/>
      <c r="AB67" s="5"/>
      <c r="AC67" s="5"/>
      <c r="AD67" s="5"/>
      <c r="AE67" s="17" t="s">
        <v>121</v>
      </c>
      <c r="AF67" s="8"/>
      <c r="AG67" s="5">
        <v>0</v>
      </c>
      <c r="AH67" s="5">
        <v>0</v>
      </c>
      <c r="AI67" s="5">
        <v>0</v>
      </c>
      <c r="AJ67" s="5">
        <v>0</v>
      </c>
      <c r="AK67" s="5">
        <v>0</v>
      </c>
    </row>
    <row r="68" spans="4:37">
      <c r="D68" s="17" t="s">
        <v>122</v>
      </c>
      <c r="E68" s="27"/>
      <c r="F68" s="27"/>
      <c r="G68" s="5"/>
      <c r="H68" s="5"/>
      <c r="I68" s="5"/>
      <c r="J68" s="4"/>
      <c r="K68" s="4"/>
      <c r="L68" s="4"/>
      <c r="M68" s="4"/>
      <c r="N68" s="4"/>
      <c r="O68" s="5"/>
      <c r="P68" s="5">
        <v>0</v>
      </c>
      <c r="Q68" s="5">
        <v>0</v>
      </c>
      <c r="R68" s="5">
        <v>0</v>
      </c>
      <c r="S68" s="5">
        <v>0</v>
      </c>
      <c r="T68" s="5">
        <v>0</v>
      </c>
      <c r="U68" s="5">
        <v>0</v>
      </c>
      <c r="V68" s="5">
        <v>0</v>
      </c>
      <c r="W68" s="5">
        <v>0</v>
      </c>
      <c r="X68" s="5">
        <v>0</v>
      </c>
      <c r="Y68" s="3">
        <f t="shared" si="9"/>
        <v>0</v>
      </c>
      <c r="Z68" s="5"/>
      <c r="AA68" s="5"/>
      <c r="AB68" s="5"/>
      <c r="AC68" s="5"/>
      <c r="AD68" s="5"/>
      <c r="AE68" s="17" t="s">
        <v>122</v>
      </c>
      <c r="AF68" s="8"/>
      <c r="AG68" s="5">
        <v>0</v>
      </c>
      <c r="AH68" s="5">
        <v>0</v>
      </c>
      <c r="AI68" s="5">
        <v>0</v>
      </c>
      <c r="AJ68" s="5">
        <v>0</v>
      </c>
      <c r="AK68" s="5">
        <v>0</v>
      </c>
    </row>
    <row r="69" spans="4:37">
      <c r="D69" s="17" t="s">
        <v>123</v>
      </c>
      <c r="E69" s="27"/>
      <c r="F69" s="27"/>
      <c r="G69" s="5"/>
      <c r="H69" s="5"/>
      <c r="I69" s="5"/>
      <c r="J69" s="5"/>
      <c r="K69" s="5"/>
      <c r="L69" s="5"/>
      <c r="M69" s="5"/>
      <c r="N69" s="5"/>
      <c r="O69" s="5"/>
      <c r="P69" s="5">
        <v>0</v>
      </c>
      <c r="Q69" s="5">
        <v>0</v>
      </c>
      <c r="R69" s="5">
        <v>0</v>
      </c>
      <c r="S69" s="4">
        <v>13600</v>
      </c>
      <c r="T69" s="5">
        <v>0</v>
      </c>
      <c r="U69" s="5">
        <v>0</v>
      </c>
      <c r="V69" s="5">
        <v>0</v>
      </c>
      <c r="W69" s="5">
        <v>0</v>
      </c>
      <c r="X69" s="5">
        <v>0</v>
      </c>
      <c r="Y69" s="3">
        <f t="shared" si="9"/>
        <v>0</v>
      </c>
      <c r="Z69" s="5"/>
      <c r="AA69" s="5"/>
      <c r="AB69" s="5"/>
      <c r="AC69" s="5"/>
      <c r="AD69" s="5"/>
      <c r="AE69" s="17" t="s">
        <v>123</v>
      </c>
      <c r="AF69" s="8"/>
      <c r="AG69" s="5">
        <v>0</v>
      </c>
      <c r="AH69" s="5">
        <v>0</v>
      </c>
      <c r="AI69" s="5">
        <v>0</v>
      </c>
      <c r="AJ69" s="5">
        <v>0</v>
      </c>
      <c r="AK69" s="5">
        <v>0</v>
      </c>
    </row>
    <row r="70" spans="4:37">
      <c r="D70" s="17" t="s">
        <v>124</v>
      </c>
      <c r="E70" s="27"/>
      <c r="F70" s="27"/>
      <c r="G70" s="5"/>
      <c r="H70" s="5"/>
      <c r="I70" s="5"/>
      <c r="J70" s="5"/>
      <c r="K70" s="5"/>
      <c r="L70" s="5"/>
      <c r="M70" s="5"/>
      <c r="N70" s="5"/>
      <c r="O70" s="5"/>
      <c r="P70" s="4">
        <v>46171</v>
      </c>
      <c r="Q70" s="4">
        <v>34650</v>
      </c>
      <c r="R70" s="4">
        <v>20200</v>
      </c>
      <c r="S70" s="5">
        <v>0</v>
      </c>
      <c r="T70" s="4">
        <v>7000</v>
      </c>
      <c r="U70" s="5">
        <v>0</v>
      </c>
      <c r="V70" s="5">
        <v>0</v>
      </c>
      <c r="W70" s="5">
        <v>0</v>
      </c>
      <c r="X70" s="5">
        <v>0</v>
      </c>
      <c r="Y70" s="3">
        <f t="shared" si="9"/>
        <v>0</v>
      </c>
      <c r="Z70" s="5"/>
      <c r="AA70" s="5"/>
      <c r="AB70" s="5"/>
      <c r="AC70" s="5"/>
      <c r="AD70" s="5"/>
      <c r="AE70" s="17" t="s">
        <v>124</v>
      </c>
      <c r="AF70" s="8"/>
      <c r="AG70" s="5">
        <v>0</v>
      </c>
      <c r="AH70" s="5">
        <v>0</v>
      </c>
      <c r="AI70" s="5">
        <v>0</v>
      </c>
      <c r="AJ70" s="5">
        <v>0</v>
      </c>
      <c r="AK70" s="5">
        <v>0</v>
      </c>
    </row>
    <row r="71" spans="4:37">
      <c r="D71" s="17" t="s">
        <v>125</v>
      </c>
      <c r="E71" s="27"/>
      <c r="F71" s="27"/>
      <c r="G71" s="5"/>
      <c r="H71" s="5"/>
      <c r="I71" s="5"/>
      <c r="J71" s="5"/>
      <c r="K71" s="5"/>
      <c r="L71" s="5"/>
      <c r="M71" s="5"/>
      <c r="N71" s="5"/>
      <c r="O71" s="5"/>
      <c r="P71" s="5">
        <v>0</v>
      </c>
      <c r="Q71" s="5">
        <v>0</v>
      </c>
      <c r="R71" s="5">
        <v>0</v>
      </c>
      <c r="S71" s="5">
        <v>0</v>
      </c>
      <c r="T71" s="5">
        <v>0</v>
      </c>
      <c r="U71" s="5">
        <v>0</v>
      </c>
      <c r="V71" s="5">
        <v>0</v>
      </c>
      <c r="W71" s="5">
        <v>0</v>
      </c>
      <c r="X71" s="5">
        <v>0</v>
      </c>
      <c r="Y71" s="3">
        <f t="shared" si="9"/>
        <v>0</v>
      </c>
      <c r="Z71" s="5"/>
      <c r="AA71" s="5"/>
      <c r="AB71" s="5"/>
      <c r="AC71" s="5"/>
      <c r="AD71" s="5"/>
      <c r="AE71" s="17" t="s">
        <v>125</v>
      </c>
      <c r="AF71" s="8"/>
      <c r="AG71" s="5">
        <v>0</v>
      </c>
      <c r="AH71" s="5">
        <v>0</v>
      </c>
      <c r="AI71" s="5">
        <v>0</v>
      </c>
      <c r="AJ71" s="5">
        <v>0</v>
      </c>
      <c r="AK71" s="5">
        <v>0</v>
      </c>
    </row>
    <row r="72" spans="4:37">
      <c r="D72" s="13" t="s">
        <v>126</v>
      </c>
      <c r="E72" s="23"/>
      <c r="F72" s="23"/>
      <c r="G72" s="3"/>
      <c r="H72" s="3"/>
      <c r="I72" s="3"/>
      <c r="J72" s="3"/>
      <c r="K72" s="3"/>
      <c r="L72" s="3"/>
      <c r="M72" s="3"/>
      <c r="N72" s="3"/>
      <c r="O72" s="3"/>
      <c r="P72" s="3">
        <v>428488</v>
      </c>
      <c r="Q72" s="3">
        <v>500825</v>
      </c>
      <c r="R72" s="3">
        <v>609239</v>
      </c>
      <c r="S72" s="3">
        <v>769258</v>
      </c>
      <c r="T72" s="3">
        <v>914392</v>
      </c>
      <c r="U72" s="3">
        <v>817240</v>
      </c>
      <c r="V72" s="3">
        <v>1004246</v>
      </c>
      <c r="W72" s="3">
        <v>1015733</v>
      </c>
      <c r="X72" s="3">
        <v>1249323</v>
      </c>
      <c r="Y72" s="3">
        <f t="shared" si="9"/>
        <v>1433656</v>
      </c>
      <c r="Z72" s="3"/>
      <c r="AA72" s="3"/>
      <c r="AB72" s="3"/>
      <c r="AC72" s="3"/>
      <c r="AD72" s="3"/>
      <c r="AE72" s="13" t="s">
        <v>126</v>
      </c>
      <c r="AF72" s="8"/>
      <c r="AG72" s="3">
        <v>817240</v>
      </c>
      <c r="AH72" s="3">
        <v>1004246</v>
      </c>
      <c r="AI72" s="3">
        <v>1015733</v>
      </c>
      <c r="AJ72" s="3">
        <v>1249323</v>
      </c>
      <c r="AK72" s="3">
        <v>1433656</v>
      </c>
    </row>
    <row r="73" spans="4:37">
      <c r="D73" s="14" t="s">
        <v>127</v>
      </c>
      <c r="E73" s="24"/>
      <c r="F73" s="24"/>
      <c r="G73" s="4"/>
      <c r="H73" s="4"/>
      <c r="I73" s="4"/>
      <c r="J73" s="4"/>
      <c r="K73" s="4"/>
      <c r="L73" s="4"/>
      <c r="M73" s="4"/>
      <c r="N73" s="4"/>
      <c r="O73" s="4"/>
      <c r="P73" s="4">
        <v>428488</v>
      </c>
      <c r="Q73" s="4">
        <v>500825</v>
      </c>
      <c r="R73" s="4">
        <v>609239</v>
      </c>
      <c r="S73" s="4">
        <v>769258</v>
      </c>
      <c r="T73" s="4">
        <v>914392</v>
      </c>
      <c r="U73" s="4">
        <v>817240</v>
      </c>
      <c r="V73" s="4">
        <v>1004246</v>
      </c>
      <c r="W73" s="4">
        <v>1015733</v>
      </c>
      <c r="X73" s="4">
        <v>1249323</v>
      </c>
      <c r="Y73" s="3">
        <f t="shared" si="9"/>
        <v>1433656</v>
      </c>
      <c r="Z73" s="4"/>
      <c r="AA73" s="4"/>
      <c r="AB73" s="4"/>
      <c r="AC73" s="4"/>
      <c r="AD73" s="4"/>
      <c r="AE73" s="14" t="s">
        <v>127</v>
      </c>
      <c r="AF73" s="8"/>
      <c r="AG73" s="4">
        <v>817240</v>
      </c>
      <c r="AH73" s="4">
        <v>1004246</v>
      </c>
      <c r="AI73" s="4">
        <v>1015733</v>
      </c>
      <c r="AJ73" s="4">
        <v>1249323</v>
      </c>
      <c r="AK73" s="4">
        <v>1433656</v>
      </c>
    </row>
    <row r="74" spans="4:37">
      <c r="D74" s="14" t="s">
        <v>128</v>
      </c>
      <c r="E74" s="24"/>
      <c r="F74" s="24"/>
      <c r="G74" s="5"/>
      <c r="H74" s="5"/>
      <c r="I74" s="5"/>
      <c r="J74" s="5"/>
      <c r="K74" s="5"/>
      <c r="L74" s="5"/>
      <c r="M74" s="5"/>
      <c r="N74" s="5"/>
      <c r="O74" s="5"/>
      <c r="P74" s="5">
        <v>0</v>
      </c>
      <c r="Q74" s="5">
        <v>0</v>
      </c>
      <c r="R74" s="5">
        <v>0</v>
      </c>
      <c r="S74" s="5">
        <v>0</v>
      </c>
      <c r="T74" s="5">
        <v>0</v>
      </c>
      <c r="U74" s="5">
        <v>0</v>
      </c>
      <c r="V74" s="5">
        <v>0</v>
      </c>
      <c r="W74" s="5">
        <v>0</v>
      </c>
      <c r="X74" s="5">
        <v>0</v>
      </c>
      <c r="Y74" s="3">
        <f t="shared" si="9"/>
        <v>0</v>
      </c>
      <c r="Z74" s="5"/>
      <c r="AA74" s="5"/>
      <c r="AB74" s="5"/>
      <c r="AC74" s="5"/>
      <c r="AD74" s="5"/>
      <c r="AE74" s="14" t="s">
        <v>128</v>
      </c>
      <c r="AF74" s="8"/>
      <c r="AG74" s="5">
        <v>0</v>
      </c>
      <c r="AH74" s="5">
        <v>0</v>
      </c>
      <c r="AI74" s="5">
        <v>0</v>
      </c>
      <c r="AJ74" s="5">
        <v>0</v>
      </c>
      <c r="AK74" s="5">
        <v>0</v>
      </c>
    </row>
    <row r="75" spans="4:37">
      <c r="D75" s="16" t="s">
        <v>129</v>
      </c>
      <c r="E75" s="26"/>
      <c r="F75" s="26"/>
      <c r="G75" s="3"/>
      <c r="H75" s="3"/>
      <c r="I75" s="3"/>
      <c r="J75" s="3"/>
      <c r="K75" s="3"/>
      <c r="L75" s="3"/>
      <c r="M75" s="3"/>
      <c r="N75" s="3"/>
      <c r="O75" s="3"/>
      <c r="P75" s="3">
        <v>993214</v>
      </c>
      <c r="Q75" s="3">
        <v>945601</v>
      </c>
      <c r="R75" s="3">
        <v>922285</v>
      </c>
      <c r="S75" s="3">
        <v>967140</v>
      </c>
      <c r="T75" s="3">
        <v>989631</v>
      </c>
      <c r="U75" s="3">
        <v>916579</v>
      </c>
      <c r="V75" s="3">
        <v>1073273</v>
      </c>
      <c r="W75" s="3">
        <v>1094302</v>
      </c>
      <c r="X75" s="3">
        <v>1415534</v>
      </c>
      <c r="Y75" s="3">
        <f t="shared" si="9"/>
        <v>1555571</v>
      </c>
      <c r="Z75" s="3"/>
      <c r="AA75" s="3"/>
      <c r="AB75" s="3"/>
      <c r="AC75" s="3"/>
      <c r="AD75" s="3"/>
      <c r="AE75" s="16" t="s">
        <v>129</v>
      </c>
      <c r="AF75" s="8"/>
      <c r="AG75" s="3">
        <v>916579</v>
      </c>
      <c r="AH75" s="3">
        <v>1073273</v>
      </c>
      <c r="AI75" s="3">
        <v>1094302</v>
      </c>
      <c r="AJ75" s="3">
        <v>1415534</v>
      </c>
      <c r="AK75" s="3">
        <v>1555571</v>
      </c>
    </row>
    <row r="76" spans="4:37">
      <c r="L76" s="1"/>
      <c r="M76" s="1"/>
      <c r="N76" s="1"/>
      <c r="O76" s="1"/>
      <c r="P76" s="1"/>
      <c r="Q76" s="1"/>
      <c r="R76" s="1"/>
      <c r="S76" s="1"/>
      <c r="T76" s="1"/>
      <c r="U76" s="1"/>
      <c r="V76" s="1"/>
      <c r="W76" s="1"/>
      <c r="X76" s="1"/>
      <c r="Y76" s="3">
        <f t="shared" si="9"/>
        <v>0</v>
      </c>
      <c r="Z76" s="1"/>
      <c r="AA76" s="1"/>
      <c r="AB76" s="1"/>
      <c r="AC76" s="1"/>
      <c r="AD76" s="1"/>
      <c r="AE76" s="1"/>
    </row>
    <row r="77" spans="4:37">
      <c r="D77" s="16" t="s">
        <v>130</v>
      </c>
      <c r="E77" s="26"/>
      <c r="F77" s="26"/>
      <c r="G77" s="3"/>
      <c r="H77" s="3"/>
      <c r="I77" s="3"/>
      <c r="J77" s="3"/>
      <c r="K77" s="3"/>
      <c r="L77" s="3"/>
      <c r="M77" s="3"/>
      <c r="N77" s="3"/>
      <c r="O77" s="3"/>
      <c r="P77" s="3">
        <v>208330</v>
      </c>
      <c r="Q77" s="3">
        <v>275465</v>
      </c>
      <c r="R77" s="3">
        <v>341091</v>
      </c>
      <c r="S77" s="3">
        <v>495913</v>
      </c>
      <c r="T77" s="3">
        <v>588317</v>
      </c>
      <c r="U77" s="3">
        <v>675369</v>
      </c>
      <c r="V77" s="3">
        <v>747976</v>
      </c>
      <c r="W77" s="3">
        <v>692853</v>
      </c>
      <c r="X77" s="3">
        <v>839106</v>
      </c>
      <c r="Y77" s="3">
        <f t="shared" si="9"/>
        <v>851018</v>
      </c>
      <c r="Z77" s="3"/>
      <c r="AA77" s="3"/>
      <c r="AB77" s="3"/>
      <c r="AC77" s="3"/>
      <c r="AD77" s="3"/>
      <c r="AE77" s="16" t="s">
        <v>130</v>
      </c>
      <c r="AF77" s="8"/>
      <c r="AG77" s="3">
        <v>675369</v>
      </c>
      <c r="AH77" s="3">
        <v>747976</v>
      </c>
      <c r="AI77" s="3">
        <v>692853</v>
      </c>
      <c r="AJ77" s="3">
        <v>839106</v>
      </c>
      <c r="AK77" s="3">
        <v>851018</v>
      </c>
    </row>
    <row r="78" spans="4:37">
      <c r="D78" s="16" t="s">
        <v>131</v>
      </c>
      <c r="E78" s="26"/>
      <c r="F78" s="26"/>
      <c r="G78" s="3"/>
      <c r="H78" s="2"/>
      <c r="I78" s="3"/>
      <c r="J78" s="3"/>
      <c r="K78" s="3"/>
      <c r="L78" s="3"/>
      <c r="M78" s="3"/>
      <c r="N78" s="3"/>
      <c r="O78" s="3"/>
      <c r="P78" s="2">
        <v>0</v>
      </c>
      <c r="Q78" s="2">
        <v>0</v>
      </c>
      <c r="R78" s="2">
        <v>0</v>
      </c>
      <c r="S78" s="2">
        <v>0</v>
      </c>
      <c r="T78" s="2">
        <v>0</v>
      </c>
      <c r="U78" s="2">
        <v>0</v>
      </c>
      <c r="V78" s="2">
        <v>0</v>
      </c>
      <c r="W78" s="2">
        <v>0</v>
      </c>
      <c r="X78" s="2">
        <v>0</v>
      </c>
      <c r="Y78" s="3">
        <f t="shared" si="9"/>
        <v>0</v>
      </c>
      <c r="Z78" s="3"/>
      <c r="AA78" s="3"/>
      <c r="AB78" s="3"/>
      <c r="AC78" s="3"/>
      <c r="AD78" s="3"/>
      <c r="AE78" s="16" t="s">
        <v>131</v>
      </c>
      <c r="AF78" s="8"/>
      <c r="AG78" s="2">
        <v>0</v>
      </c>
      <c r="AH78" s="2">
        <v>0</v>
      </c>
      <c r="AI78" s="2">
        <v>0</v>
      </c>
      <c r="AJ78" s="2">
        <v>0</v>
      </c>
      <c r="AK78" s="2">
        <v>0</v>
      </c>
    </row>
    <row r="79" spans="4:37">
      <c r="D79" s="16" t="s">
        <v>132</v>
      </c>
      <c r="E79" s="26"/>
      <c r="F79" s="26"/>
      <c r="G79" s="3"/>
      <c r="H79" s="3"/>
      <c r="I79" s="3"/>
      <c r="J79" s="3"/>
      <c r="K79" s="3"/>
      <c r="L79" s="3"/>
      <c r="M79" s="3"/>
      <c r="N79" s="3"/>
      <c r="O79" s="3"/>
      <c r="P79" s="3">
        <v>208330</v>
      </c>
      <c r="Q79" s="3">
        <v>275465</v>
      </c>
      <c r="R79" s="3">
        <v>341091</v>
      </c>
      <c r="S79" s="3">
        <v>495913</v>
      </c>
      <c r="T79" s="3">
        <v>588317</v>
      </c>
      <c r="U79" s="3">
        <v>675369</v>
      </c>
      <c r="V79" s="3">
        <v>747976</v>
      </c>
      <c r="W79" s="3">
        <v>692853</v>
      </c>
      <c r="X79" s="3">
        <v>839106</v>
      </c>
      <c r="Y79" s="3">
        <f t="shared" si="9"/>
        <v>851018</v>
      </c>
      <c r="Z79" s="3"/>
      <c r="AA79" s="3"/>
      <c r="AB79" s="3"/>
      <c r="AC79" s="3"/>
      <c r="AD79" s="3"/>
      <c r="AE79" s="16" t="s">
        <v>132</v>
      </c>
      <c r="AF79" s="8"/>
      <c r="AG79" s="3">
        <v>675369</v>
      </c>
      <c r="AH79" s="3">
        <v>747976</v>
      </c>
      <c r="AI79" s="3">
        <v>692853</v>
      </c>
      <c r="AJ79" s="3">
        <v>839106</v>
      </c>
      <c r="AK79" s="3">
        <v>851018</v>
      </c>
    </row>
    <row r="80" spans="4:37">
      <c r="D80" s="16" t="s">
        <v>133</v>
      </c>
      <c r="E80" s="26"/>
      <c r="F80" s="26"/>
      <c r="G80" s="3"/>
      <c r="H80" s="3"/>
      <c r="I80" s="3"/>
      <c r="J80" s="3"/>
      <c r="K80" s="3"/>
      <c r="L80" s="3"/>
      <c r="M80" s="3"/>
      <c r="N80" s="3"/>
      <c r="O80" s="3"/>
      <c r="P80" s="3">
        <v>87560</v>
      </c>
      <c r="Q80" s="3">
        <v>93263</v>
      </c>
      <c r="R80" s="3">
        <v>103345</v>
      </c>
      <c r="S80" s="3">
        <v>136903</v>
      </c>
      <c r="T80" s="3">
        <v>135443</v>
      </c>
      <c r="U80" s="3">
        <v>146989</v>
      </c>
      <c r="V80" s="3">
        <v>153065</v>
      </c>
      <c r="W80" s="3">
        <v>155021</v>
      </c>
      <c r="X80" s="3">
        <v>187490</v>
      </c>
      <c r="Y80" s="3">
        <f t="shared" si="9"/>
        <v>153033</v>
      </c>
      <c r="Z80" s="3"/>
      <c r="AA80" s="3"/>
      <c r="AB80" s="3"/>
      <c r="AC80" s="3"/>
      <c r="AD80" s="3"/>
      <c r="AE80" s="16" t="s">
        <v>133</v>
      </c>
      <c r="AF80" s="8"/>
      <c r="AG80" s="3">
        <v>146989</v>
      </c>
      <c r="AH80" s="3">
        <v>153065</v>
      </c>
      <c r="AI80" s="3">
        <v>155021</v>
      </c>
      <c r="AJ80" s="3">
        <v>187490</v>
      </c>
      <c r="AK80" s="3">
        <v>153033</v>
      </c>
    </row>
    <row r="81" spans="4:37">
      <c r="D81" s="16" t="s">
        <v>134</v>
      </c>
      <c r="E81" s="26"/>
      <c r="F81" s="26"/>
      <c r="G81" s="3"/>
      <c r="H81" s="3"/>
      <c r="I81" s="3"/>
      <c r="J81" s="3"/>
      <c r="K81" s="3"/>
      <c r="L81" s="3"/>
      <c r="M81" s="3"/>
      <c r="N81" s="3"/>
      <c r="O81" s="3"/>
      <c r="P81" s="3">
        <v>120770</v>
      </c>
      <c r="Q81" s="3">
        <v>182202</v>
      </c>
      <c r="R81" s="3">
        <v>237746</v>
      </c>
      <c r="S81" s="3">
        <v>359010</v>
      </c>
      <c r="T81" s="3">
        <v>452875</v>
      </c>
      <c r="U81" s="3">
        <v>528380</v>
      </c>
      <c r="V81" s="3">
        <v>594911</v>
      </c>
      <c r="W81" s="3">
        <v>537832</v>
      </c>
      <c r="X81" s="3">
        <v>651616</v>
      </c>
      <c r="Y81" s="3">
        <f t="shared" si="9"/>
        <v>697985</v>
      </c>
      <c r="Z81" s="3"/>
      <c r="AA81" s="3"/>
      <c r="AB81" s="3"/>
      <c r="AC81" s="3"/>
      <c r="AD81" s="3"/>
      <c r="AE81" s="16" t="s">
        <v>134</v>
      </c>
      <c r="AF81" s="8"/>
      <c r="AG81" s="3">
        <v>528380</v>
      </c>
      <c r="AH81" s="3">
        <v>594911</v>
      </c>
      <c r="AI81" s="3">
        <v>537832</v>
      </c>
      <c r="AJ81" s="3">
        <v>651616</v>
      </c>
      <c r="AK81" s="3">
        <v>697985</v>
      </c>
    </row>
    <row r="82" spans="4:37">
      <c r="D82" s="16" t="s">
        <v>135</v>
      </c>
      <c r="E82" s="26"/>
      <c r="F82" s="26"/>
      <c r="G82" s="2"/>
      <c r="H82" s="2"/>
      <c r="I82" s="2"/>
      <c r="J82" s="3"/>
      <c r="K82" s="3"/>
      <c r="L82" s="3"/>
      <c r="M82" s="3"/>
      <c r="N82" s="3"/>
      <c r="O82" s="3"/>
      <c r="P82" s="2">
        <v>954</v>
      </c>
      <c r="Q82" s="2">
        <v>190</v>
      </c>
      <c r="R82" s="2">
        <v>280</v>
      </c>
      <c r="S82" s="3">
        <v>1941</v>
      </c>
      <c r="T82" s="3">
        <v>5020</v>
      </c>
      <c r="U82" s="3">
        <v>7950</v>
      </c>
      <c r="V82" s="3">
        <v>14435</v>
      </c>
      <c r="W82" s="3">
        <v>28731</v>
      </c>
      <c r="X82" s="3">
        <v>34534</v>
      </c>
      <c r="Y82" s="3">
        <f t="shared" si="9"/>
        <v>58619</v>
      </c>
      <c r="Z82" s="3"/>
      <c r="AA82" s="3"/>
      <c r="AB82" s="3"/>
      <c r="AC82" s="3"/>
      <c r="AD82" s="3"/>
      <c r="AE82" s="16" t="s">
        <v>135</v>
      </c>
      <c r="AF82" s="8"/>
      <c r="AG82" s="3">
        <v>7950</v>
      </c>
      <c r="AH82" s="3">
        <v>14435</v>
      </c>
      <c r="AI82" s="3">
        <v>28731</v>
      </c>
      <c r="AJ82" s="3">
        <v>34534</v>
      </c>
      <c r="AK82" s="3">
        <v>58619</v>
      </c>
    </row>
    <row r="83" spans="4:37">
      <c r="D83" s="12" t="s">
        <v>136</v>
      </c>
      <c r="E83" s="22"/>
      <c r="F83" s="22"/>
      <c r="G83" s="3"/>
      <c r="H83" s="3"/>
      <c r="I83" s="3"/>
      <c r="J83" s="3"/>
      <c r="K83" s="3"/>
      <c r="L83" s="3"/>
      <c r="M83" s="3"/>
      <c r="N83" s="3"/>
      <c r="O83" s="3"/>
      <c r="P83" s="3">
        <v>61523</v>
      </c>
      <c r="Q83" s="3">
        <v>38692</v>
      </c>
      <c r="R83" s="3">
        <v>27289</v>
      </c>
      <c r="S83" s="3">
        <v>13386</v>
      </c>
      <c r="T83" s="3">
        <v>5196</v>
      </c>
      <c r="U83" s="2">
        <v>340</v>
      </c>
      <c r="V83" s="3">
        <v>1253</v>
      </c>
      <c r="W83" s="2">
        <v>686</v>
      </c>
      <c r="X83" s="2">
        <v>985</v>
      </c>
      <c r="Y83" s="3">
        <f t="shared" si="9"/>
        <v>423</v>
      </c>
      <c r="Z83" s="3"/>
      <c r="AA83" s="3"/>
      <c r="AB83" s="3"/>
      <c r="AC83" s="3"/>
      <c r="AD83" s="3"/>
      <c r="AE83" s="12" t="s">
        <v>136</v>
      </c>
      <c r="AF83" s="8"/>
      <c r="AG83" s="2">
        <v>340</v>
      </c>
      <c r="AH83" s="3">
        <v>1253</v>
      </c>
      <c r="AI83" s="2">
        <v>686</v>
      </c>
      <c r="AJ83" s="2">
        <v>985</v>
      </c>
      <c r="AK83" s="2">
        <v>423</v>
      </c>
    </row>
    <row r="84" spans="4:37">
      <c r="D84" s="18" t="s">
        <v>137</v>
      </c>
      <c r="E84" s="28"/>
      <c r="F84" s="28"/>
      <c r="G84" s="3"/>
      <c r="H84" s="3"/>
      <c r="I84" s="3"/>
      <c r="J84" s="3"/>
      <c r="K84" s="3"/>
      <c r="L84" s="3"/>
      <c r="M84" s="3"/>
      <c r="N84" s="3"/>
      <c r="O84" s="3"/>
      <c r="P84" s="3">
        <v>59714</v>
      </c>
      <c r="Q84" s="3">
        <v>37309</v>
      </c>
      <c r="R84" s="3">
        <v>22675</v>
      </c>
      <c r="S84" s="3">
        <v>12562</v>
      </c>
      <c r="T84" s="3">
        <v>3591</v>
      </c>
      <c r="U84" s="2">
        <v>146</v>
      </c>
      <c r="V84" s="2">
        <v>974</v>
      </c>
      <c r="W84" s="2">
        <v>0</v>
      </c>
      <c r="X84" s="2">
        <v>0</v>
      </c>
      <c r="Y84" s="3">
        <f t="shared" si="9"/>
        <v>0</v>
      </c>
      <c r="Z84" s="3"/>
      <c r="AA84" s="3"/>
      <c r="AB84" s="3"/>
      <c r="AC84" s="3"/>
      <c r="AD84" s="3"/>
      <c r="AE84" s="18" t="s">
        <v>137</v>
      </c>
      <c r="AF84" s="8"/>
      <c r="AG84" s="2">
        <v>146</v>
      </c>
      <c r="AH84" s="2">
        <v>974</v>
      </c>
      <c r="AI84" s="2">
        <v>0</v>
      </c>
      <c r="AJ84" s="2">
        <v>0</v>
      </c>
      <c r="AK84" s="2">
        <v>0</v>
      </c>
    </row>
    <row r="85" spans="4:37" ht="30">
      <c r="D85" s="16" t="s">
        <v>138</v>
      </c>
      <c r="E85" s="26"/>
      <c r="F85" s="26"/>
      <c r="G85" s="2"/>
      <c r="H85" s="2"/>
      <c r="I85" s="2"/>
      <c r="J85" s="3"/>
      <c r="K85" s="3"/>
      <c r="L85" s="3"/>
      <c r="M85" s="3"/>
      <c r="N85" s="3"/>
      <c r="O85" s="2"/>
      <c r="P85" s="2">
        <v>0</v>
      </c>
      <c r="Q85" s="2">
        <v>0</v>
      </c>
      <c r="R85" s="2">
        <v>0</v>
      </c>
      <c r="S85" s="2">
        <v>0</v>
      </c>
      <c r="T85" s="2">
        <v>0</v>
      </c>
      <c r="U85" s="2">
        <v>0</v>
      </c>
      <c r="V85" s="2">
        <v>0</v>
      </c>
      <c r="W85" s="2">
        <v>0</v>
      </c>
      <c r="X85" s="2">
        <v>0</v>
      </c>
      <c r="Y85" s="3">
        <f t="shared" si="9"/>
        <v>0</v>
      </c>
      <c r="Z85" s="2"/>
      <c r="AA85" s="2"/>
      <c r="AB85" s="2"/>
      <c r="AC85" s="2"/>
      <c r="AD85" s="2"/>
      <c r="AE85" s="16" t="s">
        <v>138</v>
      </c>
      <c r="AF85" s="8"/>
      <c r="AG85" s="2">
        <v>0</v>
      </c>
      <c r="AH85" s="2">
        <v>0</v>
      </c>
      <c r="AI85" s="2">
        <v>0</v>
      </c>
      <c r="AJ85" s="2">
        <v>0</v>
      </c>
      <c r="AK85" s="2">
        <v>0</v>
      </c>
    </row>
    <row r="86" spans="4:37">
      <c r="D86" s="16" t="s">
        <v>139</v>
      </c>
      <c r="E86" s="26"/>
      <c r="F86" s="26"/>
      <c r="G86" s="3"/>
      <c r="H86" s="2"/>
      <c r="I86" s="3"/>
      <c r="J86" s="3"/>
      <c r="K86" s="3"/>
      <c r="L86" s="3"/>
      <c r="M86" s="3"/>
      <c r="N86" s="3"/>
      <c r="O86" s="3"/>
      <c r="P86" s="2">
        <v>0</v>
      </c>
      <c r="Q86" s="2">
        <v>0</v>
      </c>
      <c r="R86" s="2">
        <v>0</v>
      </c>
      <c r="S86" s="2">
        <v>0</v>
      </c>
      <c r="T86" s="2">
        <v>0</v>
      </c>
      <c r="U86" s="2">
        <v>0</v>
      </c>
      <c r="V86" s="2">
        <v>0</v>
      </c>
      <c r="W86" s="2">
        <v>0</v>
      </c>
      <c r="X86" s="2">
        <v>0</v>
      </c>
      <c r="Y86" s="3">
        <f t="shared" si="9"/>
        <v>0</v>
      </c>
      <c r="Z86" s="3"/>
      <c r="AA86" s="3"/>
      <c r="AB86" s="3"/>
      <c r="AC86" s="3"/>
      <c r="AD86" s="3"/>
      <c r="AE86" s="16" t="s">
        <v>139</v>
      </c>
      <c r="AF86" s="8"/>
      <c r="AG86" s="2">
        <v>0</v>
      </c>
      <c r="AH86" s="2">
        <v>0</v>
      </c>
      <c r="AI86" s="2">
        <v>0</v>
      </c>
      <c r="AJ86" s="2">
        <v>0</v>
      </c>
      <c r="AK86" s="2">
        <v>0</v>
      </c>
    </row>
    <row r="87" spans="4:37">
      <c r="D87" s="16" t="s">
        <v>140</v>
      </c>
      <c r="E87" s="26"/>
      <c r="F87" s="26"/>
      <c r="G87" s="3"/>
      <c r="H87" s="3"/>
      <c r="I87" s="3"/>
      <c r="J87" s="3"/>
      <c r="K87" s="3"/>
      <c r="L87" s="3"/>
      <c r="M87" s="3"/>
      <c r="N87" s="3"/>
      <c r="O87" s="3"/>
      <c r="P87" s="3">
        <v>40229</v>
      </c>
      <c r="Q87" s="3">
        <v>46088</v>
      </c>
      <c r="R87" s="3">
        <v>50604</v>
      </c>
      <c r="S87" s="3">
        <v>70295</v>
      </c>
      <c r="T87" s="3">
        <v>65572</v>
      </c>
      <c r="U87" s="3">
        <v>67176</v>
      </c>
      <c r="V87" s="3">
        <v>68122</v>
      </c>
      <c r="W87" s="3">
        <v>64537</v>
      </c>
      <c r="X87" s="3">
        <v>78081</v>
      </c>
      <c r="Y87" s="3">
        <f t="shared" si="9"/>
        <v>56897</v>
      </c>
      <c r="Z87" s="3"/>
      <c r="AA87" s="3"/>
      <c r="AB87" s="3"/>
      <c r="AC87" s="3"/>
      <c r="AD87" s="3"/>
      <c r="AE87" s="16" t="s">
        <v>140</v>
      </c>
      <c r="AF87" s="8"/>
      <c r="AG87" s="3">
        <v>67176</v>
      </c>
      <c r="AH87" s="3">
        <v>68122</v>
      </c>
      <c r="AI87" s="3">
        <v>64537</v>
      </c>
      <c r="AJ87" s="3">
        <v>78081</v>
      </c>
      <c r="AK87" s="3">
        <v>56897</v>
      </c>
    </row>
    <row r="88" spans="4:37" ht="30">
      <c r="D88" s="16" t="s">
        <v>141</v>
      </c>
      <c r="E88" s="26"/>
      <c r="F88" s="26"/>
      <c r="G88" s="3"/>
      <c r="H88" s="3"/>
      <c r="I88" s="3"/>
      <c r="J88" s="3"/>
      <c r="K88" s="3"/>
      <c r="L88" s="3"/>
      <c r="M88" s="3"/>
      <c r="N88" s="3"/>
      <c r="O88" s="3"/>
      <c r="P88" s="3">
        <v>19972</v>
      </c>
      <c r="Q88" s="3">
        <v>97612</v>
      </c>
      <c r="R88" s="3">
        <v>160133</v>
      </c>
      <c r="S88" s="3">
        <v>277269</v>
      </c>
      <c r="T88" s="3">
        <v>387127</v>
      </c>
      <c r="U88" s="3">
        <v>468814</v>
      </c>
      <c r="V88" s="3">
        <v>539971</v>
      </c>
      <c r="W88" s="3">
        <v>501340</v>
      </c>
      <c r="X88" s="3">
        <v>607084</v>
      </c>
      <c r="Y88" s="3">
        <f t="shared" si="9"/>
        <v>699285</v>
      </c>
      <c r="Z88" s="3"/>
      <c r="AA88" s="3"/>
      <c r="AB88" s="3"/>
      <c r="AC88" s="3"/>
      <c r="AD88" s="3"/>
      <c r="AE88" s="16" t="s">
        <v>141</v>
      </c>
      <c r="AF88" s="8"/>
      <c r="AG88" s="3">
        <v>468814</v>
      </c>
      <c r="AH88" s="3">
        <v>539971</v>
      </c>
      <c r="AI88" s="3">
        <v>501340</v>
      </c>
      <c r="AJ88" s="3">
        <v>607084</v>
      </c>
      <c r="AK88" s="3">
        <v>699285</v>
      </c>
    </row>
    <row r="89" spans="4:37">
      <c r="D89" s="16" t="s">
        <v>142</v>
      </c>
      <c r="E89" s="26"/>
      <c r="F89" s="26"/>
      <c r="G89" s="3"/>
      <c r="H89" s="3"/>
      <c r="I89" s="2"/>
      <c r="J89" s="3"/>
      <c r="K89" s="3"/>
      <c r="L89" s="3"/>
      <c r="M89" s="3"/>
      <c r="N89" s="3"/>
      <c r="O89" s="3"/>
      <c r="P89" s="3">
        <v>1450</v>
      </c>
      <c r="Q89" s="2">
        <v>130</v>
      </c>
      <c r="R89" s="2">
        <v>150</v>
      </c>
      <c r="S89" s="2">
        <v>235</v>
      </c>
      <c r="T89" s="2">
        <v>886</v>
      </c>
      <c r="U89" s="2">
        <v>324</v>
      </c>
      <c r="V89" s="2">
        <v>76</v>
      </c>
      <c r="W89" s="2">
        <v>81</v>
      </c>
      <c r="X89" s="2">
        <v>33</v>
      </c>
      <c r="Y89" s="3">
        <f t="shared" si="9"/>
        <v>460</v>
      </c>
      <c r="Z89" s="2"/>
      <c r="AA89" s="2"/>
      <c r="AB89" s="2"/>
      <c r="AC89" s="2"/>
      <c r="AD89" s="2"/>
      <c r="AE89" s="16" t="s">
        <v>142</v>
      </c>
      <c r="AF89" s="8"/>
      <c r="AG89" s="2">
        <v>324</v>
      </c>
      <c r="AH89" s="2">
        <v>76</v>
      </c>
      <c r="AI89" s="2">
        <v>81</v>
      </c>
      <c r="AJ89" s="2">
        <v>33</v>
      </c>
      <c r="AK89" s="2">
        <v>460</v>
      </c>
    </row>
    <row r="90" spans="4:37">
      <c r="D90" s="16" t="s">
        <v>143</v>
      </c>
      <c r="E90" s="26"/>
      <c r="F90" s="26"/>
      <c r="G90" s="2"/>
      <c r="H90" s="2"/>
      <c r="I90" s="2"/>
      <c r="J90" s="3"/>
      <c r="K90" s="3"/>
      <c r="L90" s="3"/>
      <c r="M90" s="3"/>
      <c r="N90" s="3"/>
      <c r="O90" s="3"/>
      <c r="P90" s="3">
        <v>1150</v>
      </c>
      <c r="Q90" s="3">
        <v>1310</v>
      </c>
      <c r="R90" s="3">
        <v>4886</v>
      </c>
      <c r="S90" s="3">
        <v>2149</v>
      </c>
      <c r="T90" s="3">
        <v>3575</v>
      </c>
      <c r="U90" s="3">
        <v>2428</v>
      </c>
      <c r="V90" s="3">
        <v>2369</v>
      </c>
      <c r="W90" s="3">
        <v>2090</v>
      </c>
      <c r="X90" s="3">
        <v>1839</v>
      </c>
      <c r="Y90" s="3">
        <f t="shared" si="9"/>
        <v>3140</v>
      </c>
      <c r="Z90" s="3"/>
      <c r="AA90" s="3"/>
      <c r="AB90" s="3"/>
      <c r="AC90" s="3"/>
      <c r="AD90" s="3"/>
      <c r="AE90" s="16" t="s">
        <v>143</v>
      </c>
      <c r="AF90" s="8"/>
      <c r="AG90" s="3">
        <v>2428</v>
      </c>
      <c r="AH90" s="3">
        <v>2369</v>
      </c>
      <c r="AI90" s="3">
        <v>2090</v>
      </c>
      <c r="AJ90" s="3">
        <v>1839</v>
      </c>
      <c r="AK90" s="3">
        <v>3140</v>
      </c>
    </row>
    <row r="91" spans="4:37">
      <c r="D91" s="16" t="s">
        <v>144</v>
      </c>
      <c r="E91" s="26"/>
      <c r="F91" s="26"/>
      <c r="G91" s="3"/>
      <c r="H91" s="3"/>
      <c r="I91" s="2"/>
      <c r="J91" s="3"/>
      <c r="K91" s="3"/>
      <c r="L91" s="3"/>
      <c r="M91" s="3"/>
      <c r="N91" s="3"/>
      <c r="O91" s="3"/>
      <c r="P91" s="2">
        <v>300</v>
      </c>
      <c r="Q91" s="3">
        <v>-1180</v>
      </c>
      <c r="R91" s="3">
        <v>-4736</v>
      </c>
      <c r="S91" s="3">
        <v>-1914</v>
      </c>
      <c r="T91" s="3">
        <v>-2689</v>
      </c>
      <c r="U91" s="3">
        <v>-2104</v>
      </c>
      <c r="V91" s="3">
        <v>-2292</v>
      </c>
      <c r="W91" s="3">
        <v>-2009</v>
      </c>
      <c r="X91" s="3">
        <v>-1806</v>
      </c>
      <c r="Y91" s="3">
        <f t="shared" ref="Y91:Y153" si="10">AK91</f>
        <v>-2680</v>
      </c>
      <c r="Z91" s="2"/>
      <c r="AA91" s="2"/>
      <c r="AB91" s="2"/>
      <c r="AC91" s="2"/>
      <c r="AD91" s="2"/>
      <c r="AE91" s="16" t="s">
        <v>144</v>
      </c>
      <c r="AF91" s="8"/>
      <c r="AG91" s="3">
        <v>-2104</v>
      </c>
      <c r="AH91" s="3">
        <v>-2292</v>
      </c>
      <c r="AI91" s="3">
        <v>-2009</v>
      </c>
      <c r="AJ91" s="3">
        <v>-1806</v>
      </c>
      <c r="AK91" s="3">
        <v>-2680</v>
      </c>
    </row>
    <row r="92" spans="4:37">
      <c r="D92" s="16" t="s">
        <v>145</v>
      </c>
      <c r="E92" s="26"/>
      <c r="F92" s="26"/>
      <c r="G92" s="3"/>
      <c r="H92" s="3"/>
      <c r="I92" s="3"/>
      <c r="J92" s="3"/>
      <c r="K92" s="3"/>
      <c r="L92" s="3"/>
      <c r="M92" s="3"/>
      <c r="N92" s="3"/>
      <c r="O92" s="3"/>
      <c r="P92" s="3">
        <v>20272</v>
      </c>
      <c r="Q92" s="3">
        <v>96432</v>
      </c>
      <c r="R92" s="3">
        <v>155397</v>
      </c>
      <c r="S92" s="3">
        <v>275356</v>
      </c>
      <c r="T92" s="3">
        <v>384439</v>
      </c>
      <c r="U92" s="3">
        <v>466710</v>
      </c>
      <c r="V92" s="3">
        <v>537679</v>
      </c>
      <c r="W92" s="3">
        <v>499331</v>
      </c>
      <c r="X92" s="3">
        <v>605278</v>
      </c>
      <c r="Y92" s="3">
        <f t="shared" si="10"/>
        <v>696605</v>
      </c>
      <c r="Z92" s="3"/>
      <c r="AA92" s="3"/>
      <c r="AB92" s="3"/>
      <c r="AC92" s="3"/>
      <c r="AD92" s="3"/>
      <c r="AE92" s="16" t="s">
        <v>145</v>
      </c>
      <c r="AF92" s="8"/>
      <c r="AG92" s="3">
        <v>466710</v>
      </c>
      <c r="AH92" s="3">
        <v>537679</v>
      </c>
      <c r="AI92" s="3">
        <v>499331</v>
      </c>
      <c r="AJ92" s="3">
        <v>605278</v>
      </c>
      <c r="AK92" s="3">
        <v>696605</v>
      </c>
    </row>
    <row r="93" spans="4:37">
      <c r="D93" s="16" t="s">
        <v>146</v>
      </c>
      <c r="E93" s="26"/>
      <c r="F93" s="26"/>
      <c r="G93" s="2"/>
      <c r="H93" s="2"/>
      <c r="I93" s="3"/>
      <c r="J93" s="3"/>
      <c r="K93" s="3"/>
      <c r="L93" s="3"/>
      <c r="M93" s="3"/>
      <c r="N93" s="3"/>
      <c r="O93" s="3"/>
      <c r="P93" s="2">
        <v>0</v>
      </c>
      <c r="Q93" s="3">
        <v>4095</v>
      </c>
      <c r="R93" s="3">
        <v>20138</v>
      </c>
      <c r="S93" s="3">
        <v>30130</v>
      </c>
      <c r="T93" s="3">
        <v>39978</v>
      </c>
      <c r="U93" s="3">
        <v>50998</v>
      </c>
      <c r="V93" s="3">
        <v>35499</v>
      </c>
      <c r="W93" s="3">
        <v>34922</v>
      </c>
      <c r="X93" s="3">
        <v>41689</v>
      </c>
      <c r="Y93" s="3">
        <f t="shared" si="10"/>
        <v>50458</v>
      </c>
      <c r="Z93" s="3"/>
      <c r="AA93" s="3"/>
      <c r="AB93" s="3"/>
      <c r="AC93" s="3"/>
      <c r="AD93" s="3"/>
      <c r="AE93" s="16" t="s">
        <v>146</v>
      </c>
      <c r="AF93" s="8"/>
      <c r="AG93" s="3">
        <v>50998</v>
      </c>
      <c r="AH93" s="3">
        <v>35499</v>
      </c>
      <c r="AI93" s="3">
        <v>34922</v>
      </c>
      <c r="AJ93" s="3">
        <v>41689</v>
      </c>
      <c r="AK93" s="3">
        <v>50458</v>
      </c>
    </row>
    <row r="94" spans="4:37">
      <c r="D94" s="16" t="s">
        <v>147</v>
      </c>
      <c r="E94" s="26"/>
      <c r="F94" s="26"/>
      <c r="G94" s="2"/>
      <c r="H94" s="2"/>
      <c r="I94" s="2"/>
      <c r="J94" s="3"/>
      <c r="K94" s="3"/>
      <c r="L94" s="3"/>
      <c r="M94" s="3"/>
      <c r="N94" s="3"/>
      <c r="O94" s="3"/>
      <c r="P94" s="2">
        <v>0</v>
      </c>
      <c r="Q94" s="2">
        <v>0</v>
      </c>
      <c r="R94" s="2">
        <v>0</v>
      </c>
      <c r="S94" s="2">
        <v>0</v>
      </c>
      <c r="T94" s="2">
        <v>0</v>
      </c>
      <c r="U94" s="2">
        <v>0</v>
      </c>
      <c r="V94" s="2">
        <v>0</v>
      </c>
      <c r="W94" s="2">
        <v>0</v>
      </c>
      <c r="X94" s="2">
        <v>0</v>
      </c>
      <c r="Y94" s="3">
        <f t="shared" si="10"/>
        <v>0</v>
      </c>
      <c r="Z94" s="2"/>
      <c r="AA94" s="2"/>
      <c r="AB94" s="2"/>
      <c r="AC94" s="2"/>
      <c r="AD94" s="2"/>
      <c r="AE94" s="16" t="s">
        <v>147</v>
      </c>
      <c r="AF94" s="8"/>
      <c r="AG94" s="2">
        <v>0</v>
      </c>
      <c r="AH94" s="2">
        <v>0</v>
      </c>
      <c r="AI94" s="2">
        <v>0</v>
      </c>
      <c r="AJ94" s="2">
        <v>0</v>
      </c>
      <c r="AK94" s="2">
        <v>0</v>
      </c>
    </row>
    <row r="95" spans="4:37">
      <c r="D95" s="16" t="s">
        <v>148</v>
      </c>
      <c r="E95" s="26"/>
      <c r="F95" s="26"/>
      <c r="G95" s="2"/>
      <c r="H95" s="2"/>
      <c r="I95" s="3"/>
      <c r="J95" s="3"/>
      <c r="K95" s="3"/>
      <c r="L95" s="3"/>
      <c r="M95" s="3"/>
      <c r="N95" s="3"/>
      <c r="O95" s="3"/>
      <c r="P95" s="2">
        <v>0</v>
      </c>
      <c r="Q95" s="3">
        <v>4095</v>
      </c>
      <c r="R95" s="3">
        <v>20138</v>
      </c>
      <c r="S95" s="3">
        <v>30130</v>
      </c>
      <c r="T95" s="3">
        <v>39978</v>
      </c>
      <c r="U95" s="3">
        <v>50998</v>
      </c>
      <c r="V95" s="3">
        <v>35499</v>
      </c>
      <c r="W95" s="3">
        <v>34922</v>
      </c>
      <c r="X95" s="3">
        <v>41689</v>
      </c>
      <c r="Y95" s="3">
        <f t="shared" si="10"/>
        <v>50458</v>
      </c>
      <c r="Z95" s="3"/>
      <c r="AA95" s="3"/>
      <c r="AB95" s="3"/>
      <c r="AC95" s="3"/>
      <c r="AD95" s="3"/>
      <c r="AE95" s="16" t="s">
        <v>148</v>
      </c>
      <c r="AF95" s="8"/>
      <c r="AG95" s="3">
        <v>50998</v>
      </c>
      <c r="AH95" s="3">
        <v>35499</v>
      </c>
      <c r="AI95" s="3">
        <v>34922</v>
      </c>
      <c r="AJ95" s="3">
        <v>41689</v>
      </c>
      <c r="AK95" s="3">
        <v>50458</v>
      </c>
    </row>
    <row r="96" spans="4:37" ht="30">
      <c r="D96" s="16" t="s">
        <v>149</v>
      </c>
      <c r="E96" s="26"/>
      <c r="F96" s="26"/>
      <c r="G96" s="3"/>
      <c r="H96" s="3"/>
      <c r="I96" s="3"/>
      <c r="J96" s="3"/>
      <c r="K96" s="3"/>
      <c r="L96" s="3"/>
      <c r="M96" s="3"/>
      <c r="N96" s="3"/>
      <c r="O96" s="3"/>
      <c r="P96" s="3">
        <v>20272</v>
      </c>
      <c r="Q96" s="3">
        <v>92337</v>
      </c>
      <c r="R96" s="3">
        <v>135259</v>
      </c>
      <c r="S96" s="3">
        <v>245226</v>
      </c>
      <c r="T96" s="3">
        <v>344461</v>
      </c>
      <c r="U96" s="3">
        <v>415712</v>
      </c>
      <c r="V96" s="3">
        <v>502180</v>
      </c>
      <c r="W96" s="3">
        <v>464409</v>
      </c>
      <c r="X96" s="3">
        <v>563589</v>
      </c>
      <c r="Y96" s="3">
        <f t="shared" si="10"/>
        <v>646147</v>
      </c>
      <c r="Z96" s="3"/>
      <c r="AA96" s="3"/>
      <c r="AB96" s="3"/>
      <c r="AC96" s="3"/>
      <c r="AD96" s="3"/>
      <c r="AE96" s="16" t="s">
        <v>149</v>
      </c>
      <c r="AF96" s="8"/>
      <c r="AG96" s="3">
        <v>415712</v>
      </c>
      <c r="AH96" s="3">
        <v>502180</v>
      </c>
      <c r="AI96" s="3">
        <v>464409</v>
      </c>
      <c r="AJ96" s="3">
        <v>563589</v>
      </c>
      <c r="AK96" s="3">
        <v>646147</v>
      </c>
    </row>
    <row r="97" spans="4:37">
      <c r="D97" s="16" t="s">
        <v>150</v>
      </c>
      <c r="E97" s="26"/>
      <c r="F97" s="26"/>
      <c r="G97" s="2"/>
      <c r="H97" s="2"/>
      <c r="I97" s="2"/>
      <c r="J97" s="3"/>
      <c r="K97" s="3"/>
      <c r="L97" s="3"/>
      <c r="M97" s="3"/>
      <c r="N97" s="3"/>
      <c r="O97" s="3"/>
      <c r="P97" s="2">
        <v>0</v>
      </c>
      <c r="Q97" s="2">
        <v>0</v>
      </c>
      <c r="R97" s="2">
        <v>0</v>
      </c>
      <c r="S97" s="2">
        <v>0</v>
      </c>
      <c r="T97" s="2">
        <v>0</v>
      </c>
      <c r="U97" s="2">
        <v>0</v>
      </c>
      <c r="V97" s="2">
        <v>0</v>
      </c>
      <c r="W97" s="2">
        <v>0</v>
      </c>
      <c r="X97" s="2">
        <v>0</v>
      </c>
      <c r="Y97" s="3">
        <f t="shared" si="10"/>
        <v>0</v>
      </c>
      <c r="Z97" s="2"/>
      <c r="AA97" s="2"/>
      <c r="AB97" s="2"/>
      <c r="AC97" s="2"/>
      <c r="AD97" s="2"/>
      <c r="AE97" s="16" t="s">
        <v>150</v>
      </c>
      <c r="AF97" s="8"/>
      <c r="AG97" s="2">
        <v>0</v>
      </c>
      <c r="AH97" s="2">
        <v>0</v>
      </c>
      <c r="AI97" s="2">
        <v>0</v>
      </c>
      <c r="AJ97" s="2">
        <v>0</v>
      </c>
      <c r="AK97" s="2">
        <v>0</v>
      </c>
    </row>
    <row r="98" spans="4:37" ht="30">
      <c r="D98" s="16" t="s">
        <v>151</v>
      </c>
      <c r="E98" s="26"/>
      <c r="F98" s="26"/>
      <c r="G98" s="3"/>
      <c r="H98" s="3"/>
      <c r="I98" s="3"/>
      <c r="J98" s="3"/>
      <c r="K98" s="3"/>
      <c r="L98" s="3"/>
      <c r="M98" s="3"/>
      <c r="N98" s="3"/>
      <c r="O98" s="3"/>
      <c r="P98" s="3">
        <v>20272</v>
      </c>
      <c r="Q98" s="3">
        <v>92337</v>
      </c>
      <c r="R98" s="3">
        <v>135259</v>
      </c>
      <c r="S98" s="3">
        <v>245226</v>
      </c>
      <c r="T98" s="3">
        <v>344461</v>
      </c>
      <c r="U98" s="3">
        <v>415712</v>
      </c>
      <c r="V98" s="3">
        <v>502180</v>
      </c>
      <c r="W98" s="3">
        <v>464409</v>
      </c>
      <c r="X98" s="3">
        <v>563589</v>
      </c>
      <c r="Y98" s="3">
        <f t="shared" si="10"/>
        <v>646147</v>
      </c>
      <c r="Z98" s="3"/>
      <c r="AA98" s="3"/>
      <c r="AB98" s="3"/>
      <c r="AC98" s="3"/>
      <c r="AD98" s="3"/>
      <c r="AE98" s="16" t="s">
        <v>151</v>
      </c>
      <c r="AF98" s="8"/>
      <c r="AG98" s="3">
        <v>415712</v>
      </c>
      <c r="AH98" s="3">
        <v>502180</v>
      </c>
      <c r="AI98" s="3">
        <v>464409</v>
      </c>
      <c r="AJ98" s="3">
        <v>563589</v>
      </c>
      <c r="AK98" s="3">
        <v>646147</v>
      </c>
    </row>
    <row r="99" spans="4:37">
      <c r="L99" s="1"/>
      <c r="M99" s="1"/>
      <c r="N99" s="1"/>
      <c r="O99" s="1"/>
      <c r="P99" s="1"/>
      <c r="Q99" s="1"/>
      <c r="R99" s="1"/>
      <c r="S99" s="1"/>
      <c r="T99" s="1"/>
      <c r="U99" s="1"/>
      <c r="V99" s="1"/>
      <c r="W99" s="1"/>
      <c r="X99" s="1"/>
      <c r="Y99" s="3">
        <f t="shared" si="10"/>
        <v>0</v>
      </c>
      <c r="Z99" s="1"/>
      <c r="AA99" s="1"/>
      <c r="AB99" s="1"/>
      <c r="AC99" s="1"/>
      <c r="AD99" s="1"/>
      <c r="AE99" s="1"/>
    </row>
    <row r="100" spans="4:37">
      <c r="D100" s="12" t="s">
        <v>152</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12" t="s">
        <v>152</v>
      </c>
      <c r="AF100" s="8"/>
      <c r="AG100" s="2"/>
      <c r="AH100" s="2"/>
      <c r="AI100" s="2"/>
      <c r="AJ100" s="2"/>
      <c r="AK100" s="2"/>
    </row>
    <row r="101" spans="4:37">
      <c r="D101" s="18" t="s">
        <v>153</v>
      </c>
      <c r="E101" s="28"/>
      <c r="F101" s="28"/>
      <c r="H101" s="18"/>
      <c r="I101" s="8"/>
      <c r="J101" s="3"/>
      <c r="K101" s="3"/>
      <c r="L101" s="3"/>
      <c r="M101" s="3"/>
      <c r="N101" s="3"/>
      <c r="O101" s="3"/>
      <c r="P101" s="3">
        <v>20272</v>
      </c>
      <c r="Q101" s="3">
        <v>96432</v>
      </c>
      <c r="R101" s="3">
        <v>155397</v>
      </c>
      <c r="S101" s="3">
        <v>275356</v>
      </c>
      <c r="T101" s="3">
        <v>384439</v>
      </c>
      <c r="U101" s="3">
        <v>466710</v>
      </c>
      <c r="V101" s="3">
        <v>537679</v>
      </c>
      <c r="W101" s="3">
        <v>499331</v>
      </c>
      <c r="X101" s="3">
        <v>605278</v>
      </c>
      <c r="Y101" s="3">
        <f t="shared" si="10"/>
        <v>696605</v>
      </c>
      <c r="Z101" s="3"/>
      <c r="AA101" s="3"/>
      <c r="AB101" s="3"/>
      <c r="AC101" s="3"/>
      <c r="AD101" s="3"/>
      <c r="AE101" s="18" t="s">
        <v>153</v>
      </c>
      <c r="AF101" s="8"/>
      <c r="AG101" s="3">
        <v>466710</v>
      </c>
      <c r="AH101" s="3">
        <v>537679</v>
      </c>
      <c r="AI101" s="3">
        <v>499331</v>
      </c>
      <c r="AJ101" s="3">
        <v>605278</v>
      </c>
      <c r="AK101" s="3">
        <v>696605</v>
      </c>
    </row>
    <row r="102" spans="4:37">
      <c r="D102" s="13" t="s">
        <v>154</v>
      </c>
      <c r="E102" s="23"/>
      <c r="F102" s="23"/>
      <c r="H102" s="13"/>
      <c r="I102" s="8"/>
      <c r="J102" s="3"/>
      <c r="K102" s="3"/>
      <c r="L102" s="3"/>
      <c r="M102" s="3"/>
      <c r="N102" s="3"/>
      <c r="O102" s="3"/>
      <c r="P102" s="3">
        <v>111121</v>
      </c>
      <c r="Q102" s="3">
        <v>92589</v>
      </c>
      <c r="R102" s="3">
        <v>81085</v>
      </c>
      <c r="S102" s="3">
        <v>66085</v>
      </c>
      <c r="T102" s="3">
        <v>54543</v>
      </c>
      <c r="U102" s="3">
        <v>47891</v>
      </c>
      <c r="V102" s="3">
        <v>44227</v>
      </c>
      <c r="W102" s="3">
        <v>26000</v>
      </c>
      <c r="X102" s="3">
        <v>21597</v>
      </c>
      <c r="Y102" s="3">
        <f t="shared" si="10"/>
        <v>-14754</v>
      </c>
      <c r="Z102" s="3"/>
      <c r="AA102" s="3"/>
      <c r="AB102" s="3"/>
      <c r="AC102" s="3"/>
      <c r="AD102" s="3"/>
      <c r="AE102" s="13" t="s">
        <v>154</v>
      </c>
      <c r="AF102" s="8"/>
      <c r="AG102" s="3">
        <v>47891</v>
      </c>
      <c r="AH102" s="3">
        <v>44227</v>
      </c>
      <c r="AI102" s="3">
        <v>26000</v>
      </c>
      <c r="AJ102" s="3">
        <v>21597</v>
      </c>
      <c r="AK102" s="3">
        <v>-14754</v>
      </c>
    </row>
    <row r="103" spans="4:37">
      <c r="D103" s="15" t="s">
        <v>155</v>
      </c>
      <c r="E103" s="25"/>
      <c r="F103" s="25"/>
      <c r="H103" s="6"/>
      <c r="I103" s="6"/>
      <c r="J103" s="4"/>
      <c r="K103" s="4"/>
      <c r="L103" s="4"/>
      <c r="M103" s="4"/>
      <c r="N103" s="4"/>
      <c r="O103" s="4"/>
      <c r="P103" s="4">
        <v>50161</v>
      </c>
      <c r="Q103" s="4">
        <v>53982</v>
      </c>
      <c r="R103" s="4">
        <v>54107</v>
      </c>
      <c r="S103" s="4">
        <v>54429</v>
      </c>
      <c r="T103" s="4">
        <v>55871</v>
      </c>
      <c r="U103" s="4">
        <v>55237</v>
      </c>
      <c r="V103" s="4">
        <v>55262</v>
      </c>
      <c r="W103" s="4">
        <v>53478</v>
      </c>
      <c r="X103" s="4">
        <v>54440</v>
      </c>
      <c r="Y103" s="3">
        <f t="shared" si="10"/>
        <v>43744</v>
      </c>
      <c r="Z103" s="4"/>
      <c r="AA103" s="4"/>
      <c r="AB103" s="4"/>
      <c r="AC103" s="4"/>
      <c r="AD103" s="4"/>
      <c r="AE103" s="15" t="s">
        <v>155</v>
      </c>
      <c r="AF103" s="8"/>
      <c r="AG103" s="4">
        <v>55237</v>
      </c>
      <c r="AH103" s="4">
        <v>55262</v>
      </c>
      <c r="AI103" s="4">
        <v>53478</v>
      </c>
      <c r="AJ103" s="4">
        <v>54440</v>
      </c>
      <c r="AK103" s="4">
        <v>43744</v>
      </c>
    </row>
    <row r="104" spans="4:37">
      <c r="D104" s="15" t="s">
        <v>156</v>
      </c>
      <c r="E104" s="25"/>
      <c r="F104" s="25"/>
      <c r="H104" s="15"/>
      <c r="I104" s="8"/>
      <c r="J104" s="4"/>
      <c r="K104" s="4"/>
      <c r="L104" s="4"/>
      <c r="M104" s="5"/>
      <c r="N104" s="4"/>
      <c r="O104" s="4"/>
      <c r="P104" s="5">
        <v>0</v>
      </c>
      <c r="Q104" s="5">
        <v>50</v>
      </c>
      <c r="R104" s="5">
        <v>0</v>
      </c>
      <c r="S104" s="5">
        <v>0</v>
      </c>
      <c r="T104" s="5">
        <v>-50</v>
      </c>
      <c r="U104" s="5">
        <v>0</v>
      </c>
      <c r="V104" s="4">
        <v>2270</v>
      </c>
      <c r="W104" s="5">
        <v>915</v>
      </c>
      <c r="X104" s="4">
        <v>1131</v>
      </c>
      <c r="Y104" s="3">
        <f t="shared" si="10"/>
        <v>0</v>
      </c>
      <c r="Z104" s="4"/>
      <c r="AA104" s="4"/>
      <c r="AB104" s="4"/>
      <c r="AC104" s="4"/>
      <c r="AD104" s="4"/>
      <c r="AE104" s="15" t="s">
        <v>156</v>
      </c>
      <c r="AF104" s="8"/>
      <c r="AG104" s="5">
        <v>0</v>
      </c>
      <c r="AH104" s="4">
        <v>2270</v>
      </c>
      <c r="AI104" s="5">
        <v>915</v>
      </c>
      <c r="AJ104" s="4">
        <v>1131</v>
      </c>
      <c r="AK104" s="5">
        <v>0</v>
      </c>
    </row>
    <row r="105" spans="4:37">
      <c r="D105" s="15" t="s">
        <v>157</v>
      </c>
      <c r="E105" s="25"/>
      <c r="F105" s="25"/>
      <c r="H105" s="15"/>
      <c r="I105" s="8"/>
      <c r="J105" s="5"/>
      <c r="K105" s="5"/>
      <c r="L105" s="5"/>
      <c r="M105" s="4"/>
      <c r="N105" s="5"/>
      <c r="O105" s="5"/>
      <c r="P105" s="5">
        <v>0</v>
      </c>
      <c r="Q105" s="5">
        <v>0</v>
      </c>
      <c r="R105" s="5">
        <v>0</v>
      </c>
      <c r="S105" s="5">
        <v>0</v>
      </c>
      <c r="T105" s="5">
        <v>0</v>
      </c>
      <c r="U105" s="5">
        <v>0</v>
      </c>
      <c r="V105" s="5">
        <v>0</v>
      </c>
      <c r="W105" s="5">
        <v>0</v>
      </c>
      <c r="X105" s="5">
        <v>0</v>
      </c>
      <c r="Y105" s="3">
        <f t="shared" si="10"/>
        <v>0</v>
      </c>
      <c r="Z105" s="5"/>
      <c r="AA105" s="5"/>
      <c r="AB105" s="5"/>
      <c r="AC105" s="5"/>
      <c r="AD105" s="5"/>
      <c r="AE105" s="15" t="s">
        <v>157</v>
      </c>
      <c r="AF105" s="8"/>
      <c r="AG105" s="5">
        <v>0</v>
      </c>
      <c r="AH105" s="5">
        <v>0</v>
      </c>
      <c r="AI105" s="5">
        <v>0</v>
      </c>
      <c r="AJ105" s="5">
        <v>0</v>
      </c>
      <c r="AK105" s="5">
        <v>0</v>
      </c>
    </row>
    <row r="106" spans="4:37">
      <c r="D106" s="15" t="s">
        <v>158</v>
      </c>
      <c r="E106" s="25"/>
      <c r="F106" s="25"/>
      <c r="H106" s="15"/>
      <c r="I106" s="8"/>
      <c r="J106" s="5"/>
      <c r="K106" s="5"/>
      <c r="L106" s="5"/>
      <c r="M106" s="5"/>
      <c r="N106" s="5"/>
      <c r="O106" s="5"/>
      <c r="P106" s="5">
        <v>0</v>
      </c>
      <c r="Q106" s="5">
        <v>0</v>
      </c>
      <c r="R106" s="5">
        <v>0</v>
      </c>
      <c r="S106" s="5">
        <v>0</v>
      </c>
      <c r="T106" s="5">
        <v>0</v>
      </c>
      <c r="U106" s="5">
        <v>0</v>
      </c>
      <c r="V106" s="5">
        <v>0</v>
      </c>
      <c r="W106" s="5">
        <v>0</v>
      </c>
      <c r="X106" s="5">
        <v>0</v>
      </c>
      <c r="Y106" s="3">
        <f t="shared" si="10"/>
        <v>0</v>
      </c>
      <c r="Z106" s="5"/>
      <c r="AA106" s="5"/>
      <c r="AB106" s="5"/>
      <c r="AC106" s="5"/>
      <c r="AD106" s="5"/>
      <c r="AE106" s="15" t="s">
        <v>158</v>
      </c>
      <c r="AF106" s="8"/>
      <c r="AG106" s="5">
        <v>0</v>
      </c>
      <c r="AH106" s="5">
        <v>0</v>
      </c>
      <c r="AI106" s="5">
        <v>0</v>
      </c>
      <c r="AJ106" s="5">
        <v>0</v>
      </c>
      <c r="AK106" s="5">
        <v>0</v>
      </c>
    </row>
    <row r="107" spans="4:37">
      <c r="D107" s="15" t="s">
        <v>159</v>
      </c>
      <c r="E107" s="25"/>
      <c r="F107" s="25"/>
      <c r="H107" s="15"/>
      <c r="I107" s="8"/>
      <c r="J107" s="4"/>
      <c r="K107" s="4"/>
      <c r="L107" s="5"/>
      <c r="M107" s="4"/>
      <c r="N107" s="4"/>
      <c r="O107" s="4"/>
      <c r="P107" s="4">
        <v>1752</v>
      </c>
      <c r="Q107" s="4">
        <v>1383</v>
      </c>
      <c r="R107" s="4">
        <v>4584</v>
      </c>
      <c r="S107" s="5">
        <v>297</v>
      </c>
      <c r="T107" s="5">
        <v>74</v>
      </c>
      <c r="U107" s="5">
        <v>127</v>
      </c>
      <c r="V107" s="5">
        <v>168</v>
      </c>
      <c r="W107" s="5">
        <v>368</v>
      </c>
      <c r="X107" s="5">
        <v>524</v>
      </c>
      <c r="Y107" s="3">
        <f t="shared" si="10"/>
        <v>114</v>
      </c>
      <c r="Z107" s="5"/>
      <c r="AA107" s="5"/>
      <c r="AB107" s="5"/>
      <c r="AC107" s="5"/>
      <c r="AD107" s="5"/>
      <c r="AE107" s="15" t="s">
        <v>159</v>
      </c>
      <c r="AF107" s="8"/>
      <c r="AG107" s="5">
        <v>127</v>
      </c>
      <c r="AH107" s="5">
        <v>168</v>
      </c>
      <c r="AI107" s="5">
        <v>368</v>
      </c>
      <c r="AJ107" s="5">
        <v>524</v>
      </c>
      <c r="AK107" s="5">
        <v>114</v>
      </c>
    </row>
    <row r="108" spans="4:37">
      <c r="D108" s="15" t="s">
        <v>160</v>
      </c>
      <c r="E108" s="25"/>
      <c r="F108" s="25"/>
      <c r="H108" s="15"/>
      <c r="I108" s="8"/>
      <c r="J108" s="5"/>
      <c r="K108" s="5"/>
      <c r="L108" s="5"/>
      <c r="M108" s="5"/>
      <c r="N108" s="5"/>
      <c r="O108" s="5"/>
      <c r="P108" s="5">
        <v>0</v>
      </c>
      <c r="Q108" s="5">
        <v>0</v>
      </c>
      <c r="R108" s="5">
        <v>0</v>
      </c>
      <c r="S108" s="5">
        <v>0</v>
      </c>
      <c r="T108" s="5">
        <v>0</v>
      </c>
      <c r="U108" s="5">
        <v>0</v>
      </c>
      <c r="V108" s="5">
        <v>0</v>
      </c>
      <c r="W108" s="5">
        <v>0</v>
      </c>
      <c r="X108" s="5">
        <v>0</v>
      </c>
      <c r="Y108" s="3">
        <f t="shared" si="10"/>
        <v>0</v>
      </c>
      <c r="Z108" s="5"/>
      <c r="AA108" s="5"/>
      <c r="AB108" s="5"/>
      <c r="AC108" s="5"/>
      <c r="AD108" s="5"/>
      <c r="AE108" s="15" t="s">
        <v>160</v>
      </c>
      <c r="AF108" s="8"/>
      <c r="AG108" s="5">
        <v>0</v>
      </c>
      <c r="AH108" s="5">
        <v>0</v>
      </c>
      <c r="AI108" s="5">
        <v>0</v>
      </c>
      <c r="AJ108" s="5">
        <v>0</v>
      </c>
      <c r="AK108" s="5">
        <v>0</v>
      </c>
    </row>
    <row r="109" spans="4:37">
      <c r="D109" s="15" t="s">
        <v>161</v>
      </c>
      <c r="E109" s="25"/>
      <c r="F109" s="25"/>
      <c r="H109" s="15"/>
      <c r="I109" s="8"/>
      <c r="J109" s="4"/>
      <c r="K109" s="4"/>
      <c r="L109" s="4"/>
      <c r="M109" s="4"/>
      <c r="N109" s="4"/>
      <c r="O109" s="4"/>
      <c r="P109" s="5">
        <v>-505</v>
      </c>
      <c r="Q109" s="5">
        <v>-135</v>
      </c>
      <c r="R109" s="5">
        <v>-280</v>
      </c>
      <c r="S109" s="4">
        <v>-1203</v>
      </c>
      <c r="T109" s="4">
        <v>-4943</v>
      </c>
      <c r="U109" s="4">
        <v>-7619</v>
      </c>
      <c r="V109" s="4">
        <v>-14447</v>
      </c>
      <c r="W109" s="4">
        <v>-28762</v>
      </c>
      <c r="X109" s="4">
        <v>-34497</v>
      </c>
      <c r="Y109" s="3">
        <f t="shared" si="10"/>
        <v>-58612</v>
      </c>
      <c r="Z109" s="4"/>
      <c r="AA109" s="4"/>
      <c r="AB109" s="4"/>
      <c r="AC109" s="4"/>
      <c r="AD109" s="4"/>
      <c r="AE109" s="15" t="s">
        <v>161</v>
      </c>
      <c r="AF109" s="8"/>
      <c r="AG109" s="4">
        <v>-7619</v>
      </c>
      <c r="AH109" s="4">
        <v>-14447</v>
      </c>
      <c r="AI109" s="4">
        <v>-28762</v>
      </c>
      <c r="AJ109" s="4">
        <v>-34497</v>
      </c>
      <c r="AK109" s="4">
        <v>-58612</v>
      </c>
    </row>
    <row r="110" spans="4:37">
      <c r="D110" s="15" t="s">
        <v>162</v>
      </c>
      <c r="E110" s="25"/>
      <c r="F110" s="25"/>
      <c r="H110" s="15"/>
      <c r="I110" s="8"/>
      <c r="J110" s="5"/>
      <c r="K110" s="5"/>
      <c r="L110" s="5"/>
      <c r="M110" s="5"/>
      <c r="N110" s="5"/>
      <c r="O110" s="5"/>
      <c r="P110" s="5">
        <v>0</v>
      </c>
      <c r="Q110" s="5">
        <v>0</v>
      </c>
      <c r="R110" s="5">
        <v>0</v>
      </c>
      <c r="S110" s="5">
        <v>0</v>
      </c>
      <c r="T110" s="5">
        <v>0</v>
      </c>
      <c r="U110" s="5">
        <v>0</v>
      </c>
      <c r="V110" s="5">
        <v>0</v>
      </c>
      <c r="W110" s="5">
        <v>0</v>
      </c>
      <c r="X110" s="5">
        <v>0</v>
      </c>
      <c r="Y110" s="3">
        <f t="shared" si="10"/>
        <v>0</v>
      </c>
      <c r="Z110" s="5"/>
      <c r="AA110" s="5"/>
      <c r="AB110" s="5"/>
      <c r="AC110" s="5"/>
      <c r="AD110" s="5"/>
      <c r="AE110" s="15" t="s">
        <v>162</v>
      </c>
      <c r="AF110" s="8"/>
      <c r="AG110" s="5">
        <v>0</v>
      </c>
      <c r="AH110" s="5">
        <v>0</v>
      </c>
      <c r="AI110" s="5">
        <v>0</v>
      </c>
      <c r="AJ110" s="5">
        <v>0</v>
      </c>
      <c r="AK110" s="5">
        <v>0</v>
      </c>
    </row>
    <row r="111" spans="4:37">
      <c r="D111" s="15" t="s">
        <v>163</v>
      </c>
      <c r="E111" s="25"/>
      <c r="F111" s="25"/>
      <c r="H111" s="15"/>
      <c r="I111" s="8"/>
      <c r="J111" s="5"/>
      <c r="K111" s="5"/>
      <c r="L111" s="5"/>
      <c r="M111" s="5"/>
      <c r="N111" s="5"/>
      <c r="O111" s="5"/>
      <c r="P111" s="5">
        <v>0</v>
      </c>
      <c r="Q111" s="5">
        <v>0</v>
      </c>
      <c r="R111" s="5">
        <v>0</v>
      </c>
      <c r="S111" s="5">
        <v>0</v>
      </c>
      <c r="T111" s="5">
        <v>0</v>
      </c>
      <c r="U111" s="5">
        <v>0</v>
      </c>
      <c r="V111" s="5">
        <v>0</v>
      </c>
      <c r="W111" s="5">
        <v>0</v>
      </c>
      <c r="X111" s="5">
        <v>0</v>
      </c>
      <c r="Y111" s="3">
        <f t="shared" si="10"/>
        <v>0</v>
      </c>
      <c r="Z111" s="5"/>
      <c r="AA111" s="5"/>
      <c r="AB111" s="5"/>
      <c r="AC111" s="5"/>
      <c r="AD111" s="5"/>
      <c r="AE111" s="15" t="s">
        <v>163</v>
      </c>
      <c r="AF111" s="8"/>
      <c r="AG111" s="5">
        <v>0</v>
      </c>
      <c r="AH111" s="5">
        <v>0</v>
      </c>
      <c r="AI111" s="5">
        <v>0</v>
      </c>
      <c r="AJ111" s="5">
        <v>0</v>
      </c>
      <c r="AK111" s="5">
        <v>0</v>
      </c>
    </row>
    <row r="112" spans="4:37">
      <c r="D112" s="15" t="s">
        <v>164</v>
      </c>
      <c r="E112" s="25"/>
      <c r="F112" s="25"/>
      <c r="H112" s="15"/>
      <c r="I112" s="8"/>
      <c r="J112" s="4"/>
      <c r="K112" s="4"/>
      <c r="L112" s="4"/>
      <c r="M112" s="4"/>
      <c r="N112" s="4"/>
      <c r="O112" s="4"/>
      <c r="P112" s="4">
        <v>59714</v>
      </c>
      <c r="Q112" s="4">
        <v>37309</v>
      </c>
      <c r="R112" s="4">
        <v>22675</v>
      </c>
      <c r="S112" s="4">
        <v>12562</v>
      </c>
      <c r="T112" s="4">
        <v>3591</v>
      </c>
      <c r="U112" s="5">
        <v>146</v>
      </c>
      <c r="V112" s="5">
        <v>974</v>
      </c>
      <c r="W112" s="5">
        <v>0</v>
      </c>
      <c r="X112" s="5">
        <v>0</v>
      </c>
      <c r="Y112" s="3">
        <f t="shared" si="10"/>
        <v>0</v>
      </c>
      <c r="Z112" s="4"/>
      <c r="AA112" s="4"/>
      <c r="AB112" s="4"/>
      <c r="AC112" s="4"/>
      <c r="AD112" s="4"/>
      <c r="AE112" s="15" t="s">
        <v>164</v>
      </c>
      <c r="AF112" s="8"/>
      <c r="AG112" s="5">
        <v>146</v>
      </c>
      <c r="AH112" s="5">
        <v>974</v>
      </c>
      <c r="AI112" s="5">
        <v>0</v>
      </c>
      <c r="AJ112" s="5">
        <v>0</v>
      </c>
      <c r="AK112" s="5">
        <v>0</v>
      </c>
    </row>
    <row r="113" spans="4:37">
      <c r="D113" s="15" t="s">
        <v>165</v>
      </c>
      <c r="E113" s="25"/>
      <c r="F113" s="25"/>
      <c r="H113" s="15"/>
      <c r="I113" s="8"/>
      <c r="J113" s="5"/>
      <c r="K113" s="5"/>
      <c r="L113" s="5"/>
      <c r="M113" s="5"/>
      <c r="N113" s="5"/>
      <c r="O113" s="4"/>
      <c r="P113" s="5">
        <v>0</v>
      </c>
      <c r="Q113" s="5">
        <v>0</v>
      </c>
      <c r="R113" s="5">
        <v>0</v>
      </c>
      <c r="S113" s="5">
        <v>0</v>
      </c>
      <c r="T113" s="5">
        <v>0</v>
      </c>
      <c r="U113" s="5">
        <v>0</v>
      </c>
      <c r="V113" s="5">
        <v>0</v>
      </c>
      <c r="W113" s="5">
        <v>0</v>
      </c>
      <c r="X113" s="5">
        <v>0</v>
      </c>
      <c r="Y113" s="3">
        <f t="shared" si="10"/>
        <v>0</v>
      </c>
      <c r="Z113" s="5"/>
      <c r="AA113" s="5"/>
      <c r="AB113" s="5"/>
      <c r="AC113" s="5"/>
      <c r="AD113" s="5"/>
      <c r="AE113" s="15" t="s">
        <v>165</v>
      </c>
      <c r="AF113" s="8"/>
      <c r="AG113" s="5">
        <v>0</v>
      </c>
      <c r="AH113" s="5">
        <v>0</v>
      </c>
      <c r="AI113" s="5">
        <v>0</v>
      </c>
      <c r="AJ113" s="5">
        <v>0</v>
      </c>
      <c r="AK113" s="5">
        <v>0</v>
      </c>
    </row>
    <row r="114" spans="4:37" ht="30">
      <c r="D114" s="13" t="s">
        <v>166</v>
      </c>
      <c r="E114" s="23"/>
      <c r="F114" s="23"/>
      <c r="H114" s="13"/>
      <c r="I114" s="8"/>
      <c r="J114" s="3"/>
      <c r="K114" s="3"/>
      <c r="L114" s="3"/>
      <c r="M114" s="3"/>
      <c r="N114" s="3"/>
      <c r="O114" s="3"/>
      <c r="P114" s="3">
        <v>131393</v>
      </c>
      <c r="Q114" s="3">
        <v>189021</v>
      </c>
      <c r="R114" s="3">
        <v>236483</v>
      </c>
      <c r="S114" s="3">
        <v>341440</v>
      </c>
      <c r="T114" s="3">
        <v>438982</v>
      </c>
      <c r="U114" s="3">
        <v>514601</v>
      </c>
      <c r="V114" s="3">
        <v>581906</v>
      </c>
      <c r="W114" s="3">
        <v>525330</v>
      </c>
      <c r="X114" s="3">
        <v>626875</v>
      </c>
      <c r="Y114" s="3">
        <f t="shared" si="10"/>
        <v>681851</v>
      </c>
      <c r="Z114" s="3"/>
      <c r="AA114" s="3"/>
      <c r="AB114" s="3"/>
      <c r="AC114" s="3"/>
      <c r="AD114" s="3"/>
      <c r="AE114" s="13" t="s">
        <v>166</v>
      </c>
      <c r="AF114" s="8"/>
      <c r="AG114" s="3">
        <v>514601</v>
      </c>
      <c r="AH114" s="3">
        <v>581906</v>
      </c>
      <c r="AI114" s="3">
        <v>525330</v>
      </c>
      <c r="AJ114" s="3">
        <v>626875</v>
      </c>
      <c r="AK114" s="3">
        <v>681851</v>
      </c>
    </row>
    <row r="115" spans="4:37">
      <c r="D115" s="15" t="s">
        <v>167</v>
      </c>
      <c r="E115" s="25"/>
      <c r="F115" s="25"/>
      <c r="H115" s="15"/>
      <c r="I115" s="8"/>
      <c r="J115" s="4"/>
      <c r="K115" s="4"/>
      <c r="L115" s="4"/>
      <c r="M115" s="4"/>
      <c r="N115" s="4"/>
      <c r="O115" s="4"/>
      <c r="P115" s="4">
        <v>-10294</v>
      </c>
      <c r="Q115" s="4">
        <v>-4308</v>
      </c>
      <c r="R115" s="4">
        <v>-28580</v>
      </c>
      <c r="S115" s="4">
        <v>-10365</v>
      </c>
      <c r="T115" s="4">
        <v>1487</v>
      </c>
      <c r="U115" s="4">
        <v>-20199</v>
      </c>
      <c r="V115" s="4">
        <v>30989</v>
      </c>
      <c r="W115" s="4">
        <v>32576</v>
      </c>
      <c r="X115" s="4">
        <v>-29313</v>
      </c>
      <c r="Y115" s="3">
        <f t="shared" si="10"/>
        <v>25645</v>
      </c>
      <c r="Z115" s="4"/>
      <c r="AA115" s="4"/>
      <c r="AB115" s="4"/>
      <c r="AC115" s="4"/>
      <c r="AD115" s="4"/>
      <c r="AE115" s="15" t="s">
        <v>167</v>
      </c>
      <c r="AF115" s="8"/>
      <c r="AG115" s="4">
        <v>-20199</v>
      </c>
      <c r="AH115" s="4">
        <v>30989</v>
      </c>
      <c r="AI115" s="4">
        <v>32576</v>
      </c>
      <c r="AJ115" s="4">
        <v>-29313</v>
      </c>
      <c r="AK115" s="4">
        <v>25645</v>
      </c>
    </row>
    <row r="116" spans="4:37">
      <c r="D116" s="15" t="s">
        <v>168</v>
      </c>
      <c r="E116" s="25"/>
      <c r="F116" s="25"/>
      <c r="H116" s="15"/>
      <c r="I116" s="8"/>
      <c r="J116" s="4"/>
      <c r="K116" s="4"/>
      <c r="L116" s="4"/>
      <c r="M116" s="4"/>
      <c r="N116" s="4"/>
      <c r="O116" s="4"/>
      <c r="P116" s="4">
        <v>-2965</v>
      </c>
      <c r="Q116" s="5">
        <v>587</v>
      </c>
      <c r="R116" s="5">
        <v>0</v>
      </c>
      <c r="S116" s="5">
        <v>-4</v>
      </c>
      <c r="T116" s="5">
        <v>306</v>
      </c>
      <c r="U116" s="5">
        <v>76</v>
      </c>
      <c r="V116" s="5">
        <v>27</v>
      </c>
      <c r="W116" s="5">
        <v>3</v>
      </c>
      <c r="X116" s="5">
        <v>17</v>
      </c>
      <c r="Y116" s="3">
        <f t="shared" si="10"/>
        <v>0</v>
      </c>
      <c r="Z116" s="4"/>
      <c r="AA116" s="4"/>
      <c r="AB116" s="4"/>
      <c r="AC116" s="4"/>
      <c r="AD116" s="4"/>
      <c r="AE116" s="15" t="s">
        <v>168</v>
      </c>
      <c r="AF116" s="8"/>
      <c r="AG116" s="5">
        <v>76</v>
      </c>
      <c r="AH116" s="5">
        <v>27</v>
      </c>
      <c r="AI116" s="5">
        <v>3</v>
      </c>
      <c r="AJ116" s="5">
        <v>17</v>
      </c>
      <c r="AK116" s="5">
        <v>0</v>
      </c>
    </row>
    <row r="117" spans="4:37" ht="30">
      <c r="D117" s="15" t="s">
        <v>169</v>
      </c>
      <c r="E117" s="25"/>
      <c r="F117" s="25"/>
      <c r="H117" s="15"/>
      <c r="I117" s="8"/>
      <c r="J117" s="4"/>
      <c r="K117" s="4"/>
      <c r="L117" s="4"/>
      <c r="M117" s="4"/>
      <c r="N117" s="4"/>
      <c r="O117" s="4"/>
      <c r="P117" s="4">
        <v>-61092</v>
      </c>
      <c r="Q117" s="4">
        <v>-12074</v>
      </c>
      <c r="R117" s="4">
        <v>18695</v>
      </c>
      <c r="S117" s="4">
        <v>15459</v>
      </c>
      <c r="T117" s="4">
        <v>-26267</v>
      </c>
      <c r="U117" s="4">
        <v>-7078</v>
      </c>
      <c r="V117" s="4">
        <v>-29307</v>
      </c>
      <c r="W117" s="4">
        <v>-42646</v>
      </c>
      <c r="X117" s="4">
        <v>28205</v>
      </c>
      <c r="Y117" s="3">
        <f t="shared" si="10"/>
        <v>-29692</v>
      </c>
      <c r="Z117" s="4"/>
      <c r="AA117" s="4"/>
      <c r="AB117" s="4"/>
      <c r="AC117" s="4"/>
      <c r="AD117" s="4"/>
      <c r="AE117" s="15" t="s">
        <v>169</v>
      </c>
      <c r="AF117" s="8"/>
      <c r="AG117" s="4">
        <v>-7078</v>
      </c>
      <c r="AH117" s="4">
        <v>-29307</v>
      </c>
      <c r="AI117" s="4">
        <v>-42646</v>
      </c>
      <c r="AJ117" s="4">
        <v>28205</v>
      </c>
      <c r="AK117" s="4">
        <v>-29692</v>
      </c>
    </row>
    <row r="118" spans="4:37">
      <c r="D118" s="15" t="s">
        <v>170</v>
      </c>
      <c r="E118" s="25"/>
      <c r="F118" s="25"/>
      <c r="H118" s="15"/>
      <c r="I118" s="8"/>
      <c r="J118" s="4"/>
      <c r="K118" s="4"/>
      <c r="L118" s="4"/>
      <c r="M118" s="4"/>
      <c r="N118" s="4"/>
      <c r="O118" s="4"/>
      <c r="P118" s="4">
        <v>4212</v>
      </c>
      <c r="Q118" s="4">
        <v>3275</v>
      </c>
      <c r="R118" s="4">
        <v>4882</v>
      </c>
      <c r="S118" s="4">
        <v>2914</v>
      </c>
      <c r="T118" s="4">
        <v>1059</v>
      </c>
      <c r="U118" s="5">
        <v>-900</v>
      </c>
      <c r="V118" s="5">
        <v>-91</v>
      </c>
      <c r="W118" s="4">
        <v>-2137</v>
      </c>
      <c r="X118" s="4">
        <v>5852</v>
      </c>
      <c r="Y118" s="3">
        <f t="shared" si="10"/>
        <v>-1799</v>
      </c>
      <c r="Z118" s="5"/>
      <c r="AA118" s="5"/>
      <c r="AB118" s="5"/>
      <c r="AC118" s="5"/>
      <c r="AD118" s="5"/>
      <c r="AE118" s="15" t="s">
        <v>170</v>
      </c>
      <c r="AF118" s="8"/>
      <c r="AG118" s="5">
        <v>-900</v>
      </c>
      <c r="AH118" s="5">
        <v>-91</v>
      </c>
      <c r="AI118" s="4">
        <v>-2137</v>
      </c>
      <c r="AJ118" s="4">
        <v>5852</v>
      </c>
      <c r="AK118" s="4">
        <v>-1799</v>
      </c>
    </row>
    <row r="119" spans="4:37">
      <c r="D119" s="15" t="s">
        <v>171</v>
      </c>
      <c r="E119" s="25"/>
      <c r="F119" s="25"/>
      <c r="H119" s="15"/>
      <c r="I119" s="8"/>
      <c r="J119" s="5"/>
      <c r="K119" s="5"/>
      <c r="L119" s="5"/>
      <c r="M119" s="5"/>
      <c r="N119" s="5"/>
      <c r="O119" s="5"/>
      <c r="P119" s="5">
        <v>0</v>
      </c>
      <c r="Q119" s="5">
        <v>0</v>
      </c>
      <c r="R119" s="5">
        <v>0</v>
      </c>
      <c r="S119" s="5">
        <v>0</v>
      </c>
      <c r="T119" s="5">
        <v>0</v>
      </c>
      <c r="U119" s="5">
        <v>0</v>
      </c>
      <c r="V119" s="5">
        <v>0</v>
      </c>
      <c r="W119" s="5">
        <v>0</v>
      </c>
      <c r="X119" s="5">
        <v>0</v>
      </c>
      <c r="Y119" s="3">
        <f t="shared" si="10"/>
        <v>0</v>
      </c>
      <c r="Z119" s="5"/>
      <c r="AA119" s="5"/>
      <c r="AB119" s="5"/>
      <c r="AC119" s="5"/>
      <c r="AD119" s="5"/>
      <c r="AE119" s="15" t="s">
        <v>171</v>
      </c>
      <c r="AF119" s="8"/>
      <c r="AG119" s="5">
        <v>0</v>
      </c>
      <c r="AH119" s="5">
        <v>0</v>
      </c>
      <c r="AI119" s="5">
        <v>0</v>
      </c>
      <c r="AJ119" s="5">
        <v>0</v>
      </c>
      <c r="AK119" s="5">
        <v>0</v>
      </c>
    </row>
    <row r="120" spans="4:37">
      <c r="D120" s="15" t="s">
        <v>172</v>
      </c>
      <c r="E120" s="25"/>
      <c r="F120" s="25"/>
      <c r="H120" s="15"/>
      <c r="I120" s="8"/>
      <c r="J120" s="4"/>
      <c r="K120" s="4"/>
      <c r="L120" s="4"/>
      <c r="M120" s="4"/>
      <c r="N120" s="4"/>
      <c r="O120" s="4"/>
      <c r="P120" s="4">
        <v>-60595</v>
      </c>
      <c r="Q120" s="4">
        <v>-37658</v>
      </c>
      <c r="R120" s="4">
        <v>-23088</v>
      </c>
      <c r="S120" s="4">
        <v>-12116</v>
      </c>
      <c r="T120" s="4">
        <v>-4685</v>
      </c>
      <c r="U120" s="5">
        <v>-153</v>
      </c>
      <c r="V120" s="5">
        <v>-974</v>
      </c>
      <c r="W120" s="5">
        <v>0</v>
      </c>
      <c r="X120" s="5">
        <v>0</v>
      </c>
      <c r="Y120" s="3">
        <f t="shared" si="10"/>
        <v>0</v>
      </c>
      <c r="Z120" s="4"/>
      <c r="AA120" s="4"/>
      <c r="AB120" s="4"/>
      <c r="AC120" s="4"/>
      <c r="AD120" s="4"/>
      <c r="AE120" s="15" t="s">
        <v>172</v>
      </c>
      <c r="AF120" s="8"/>
      <c r="AG120" s="5">
        <v>-153</v>
      </c>
      <c r="AH120" s="5">
        <v>-974</v>
      </c>
      <c r="AI120" s="5">
        <v>0</v>
      </c>
      <c r="AJ120" s="5">
        <v>0</v>
      </c>
      <c r="AK120" s="5">
        <v>0</v>
      </c>
    </row>
    <row r="121" spans="4:37">
      <c r="D121" s="15" t="s">
        <v>173</v>
      </c>
      <c r="E121" s="25"/>
      <c r="F121" s="25"/>
      <c r="H121" s="15"/>
      <c r="I121" s="8"/>
      <c r="J121" s="4"/>
      <c r="K121" s="4"/>
      <c r="L121" s="4"/>
      <c r="M121" s="4"/>
      <c r="N121" s="4"/>
      <c r="O121" s="4"/>
      <c r="P121" s="5">
        <v>0</v>
      </c>
      <c r="Q121" s="5">
        <v>-27</v>
      </c>
      <c r="R121" s="4">
        <v>-18316</v>
      </c>
      <c r="S121" s="4">
        <v>-38484</v>
      </c>
      <c r="T121" s="4">
        <v>-30211</v>
      </c>
      <c r="U121" s="4">
        <v>-54078</v>
      </c>
      <c r="V121" s="4">
        <v>-20509</v>
      </c>
      <c r="W121" s="5">
        <v>0</v>
      </c>
      <c r="X121" s="4">
        <v>-23393</v>
      </c>
      <c r="Y121" s="3">
        <f t="shared" si="10"/>
        <v>-53010</v>
      </c>
      <c r="Z121" s="4"/>
      <c r="AA121" s="4"/>
      <c r="AB121" s="4"/>
      <c r="AC121" s="4"/>
      <c r="AD121" s="4"/>
      <c r="AE121" s="15" t="s">
        <v>173</v>
      </c>
      <c r="AF121" s="8"/>
      <c r="AG121" s="4">
        <v>-54078</v>
      </c>
      <c r="AH121" s="4">
        <v>-20509</v>
      </c>
      <c r="AI121" s="5">
        <v>0</v>
      </c>
      <c r="AJ121" s="4">
        <v>-23393</v>
      </c>
      <c r="AK121" s="4">
        <v>-53010</v>
      </c>
    </row>
    <row r="122" spans="4:37">
      <c r="D122" s="15" t="s">
        <v>174</v>
      </c>
      <c r="E122" s="25"/>
      <c r="F122" s="25"/>
      <c r="H122" s="15"/>
      <c r="I122" s="8"/>
      <c r="J122" s="4"/>
      <c r="K122" s="4"/>
      <c r="L122" s="4"/>
      <c r="M122" s="4"/>
      <c r="N122" s="4"/>
      <c r="O122" s="4"/>
      <c r="P122" s="5">
        <v>156</v>
      </c>
      <c r="Q122" s="5">
        <v>6</v>
      </c>
      <c r="R122" s="5">
        <v>0</v>
      </c>
      <c r="S122" s="5">
        <v>0</v>
      </c>
      <c r="T122" s="5">
        <v>0</v>
      </c>
      <c r="U122" s="5">
        <v>10</v>
      </c>
      <c r="V122" s="5">
        <v>0</v>
      </c>
      <c r="W122" s="5">
        <v>0</v>
      </c>
      <c r="X122" s="5">
        <v>0</v>
      </c>
      <c r="Y122" s="3">
        <f t="shared" si="10"/>
        <v>489</v>
      </c>
      <c r="Z122" s="5"/>
      <c r="AA122" s="5"/>
      <c r="AB122" s="5"/>
      <c r="AC122" s="5"/>
      <c r="AD122" s="5"/>
      <c r="AE122" s="15" t="s">
        <v>174</v>
      </c>
      <c r="AF122" s="8"/>
      <c r="AG122" s="5">
        <v>10</v>
      </c>
      <c r="AH122" s="5">
        <v>0</v>
      </c>
      <c r="AI122" s="5">
        <v>0</v>
      </c>
      <c r="AJ122" s="5">
        <v>0</v>
      </c>
      <c r="AK122" s="5">
        <v>489</v>
      </c>
    </row>
    <row r="123" spans="4:37">
      <c r="D123" s="15" t="s">
        <v>175</v>
      </c>
      <c r="E123" s="25"/>
      <c r="F123" s="25"/>
      <c r="H123" s="15"/>
      <c r="I123" s="8"/>
      <c r="J123" s="4"/>
      <c r="K123" s="4"/>
      <c r="L123" s="4"/>
      <c r="M123" s="4"/>
      <c r="N123" s="4"/>
      <c r="O123" s="4"/>
      <c r="P123" s="5">
        <v>0</v>
      </c>
      <c r="Q123" s="5">
        <v>0</v>
      </c>
      <c r="R123" s="4">
        <v>-1600</v>
      </c>
      <c r="S123" s="4">
        <v>-2735</v>
      </c>
      <c r="T123" s="4">
        <v>-6000</v>
      </c>
      <c r="U123" s="4">
        <v>-8005</v>
      </c>
      <c r="V123" s="5">
        <v>-170</v>
      </c>
      <c r="W123" s="4">
        <v>-9322</v>
      </c>
      <c r="X123" s="4">
        <v>-17076</v>
      </c>
      <c r="Y123" s="3">
        <f t="shared" si="10"/>
        <v>-35041</v>
      </c>
      <c r="Z123" s="4"/>
      <c r="AA123" s="4"/>
      <c r="AB123" s="4"/>
      <c r="AC123" s="4"/>
      <c r="AD123" s="4"/>
      <c r="AE123" s="15" t="s">
        <v>175</v>
      </c>
      <c r="AF123" s="8"/>
      <c r="AG123" s="4">
        <v>-8005</v>
      </c>
      <c r="AH123" s="5">
        <v>-170</v>
      </c>
      <c r="AI123" s="4">
        <v>-9322</v>
      </c>
      <c r="AJ123" s="4">
        <v>-17076</v>
      </c>
      <c r="AK123" s="4">
        <v>-35041</v>
      </c>
    </row>
    <row r="124" spans="4:37">
      <c r="D124" s="18" t="s">
        <v>176</v>
      </c>
      <c r="E124" s="28"/>
      <c r="F124" s="28"/>
      <c r="H124" s="3"/>
      <c r="I124" s="3"/>
      <c r="J124" s="3"/>
      <c r="K124" s="3"/>
      <c r="L124" s="3"/>
      <c r="M124" s="3"/>
      <c r="N124" s="3"/>
      <c r="O124" s="3"/>
      <c r="P124" s="2">
        <v>814</v>
      </c>
      <c r="Q124" s="3">
        <v>138821</v>
      </c>
      <c r="R124" s="3">
        <v>188475</v>
      </c>
      <c r="S124" s="3">
        <v>296110</v>
      </c>
      <c r="T124" s="3">
        <v>374671</v>
      </c>
      <c r="U124" s="3">
        <v>424275</v>
      </c>
      <c r="V124" s="3">
        <v>561871</v>
      </c>
      <c r="W124" s="3">
        <v>503804</v>
      </c>
      <c r="X124" s="3">
        <v>591166</v>
      </c>
      <c r="Y124" s="3">
        <f t="shared" si="10"/>
        <v>588443</v>
      </c>
      <c r="Z124" s="3"/>
      <c r="AA124" s="3"/>
      <c r="AB124" s="3"/>
      <c r="AC124" s="3"/>
      <c r="AD124" s="3"/>
      <c r="AE124" s="18" t="s">
        <v>176</v>
      </c>
      <c r="AF124" s="8"/>
      <c r="AG124" s="3">
        <v>424275</v>
      </c>
      <c r="AH124" s="3">
        <v>561871</v>
      </c>
      <c r="AI124" s="3">
        <v>503804</v>
      </c>
      <c r="AJ124" s="3">
        <v>591166</v>
      </c>
      <c r="AK124" s="3">
        <v>588443</v>
      </c>
    </row>
    <row r="125" spans="4:37">
      <c r="D125" s="12" t="s">
        <v>177</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t="s">
        <v>177</v>
      </c>
      <c r="AF125" s="8"/>
      <c r="AG125" s="2"/>
      <c r="AH125" s="2"/>
      <c r="AI125" s="2"/>
      <c r="AJ125" s="2"/>
      <c r="AK125" s="2"/>
    </row>
    <row r="126" spans="4:37" ht="30">
      <c r="D126" s="18" t="s">
        <v>178</v>
      </c>
      <c r="E126" s="28"/>
      <c r="F126" s="28"/>
      <c r="H126" s="3"/>
      <c r="I126" s="3"/>
      <c r="J126" s="3"/>
      <c r="K126" s="3"/>
      <c r="L126" s="3"/>
      <c r="M126" s="3"/>
      <c r="N126" s="3"/>
      <c r="O126" s="3"/>
      <c r="P126" s="3">
        <v>-3905</v>
      </c>
      <c r="Q126" s="3">
        <v>-4386</v>
      </c>
      <c r="R126" s="3">
        <v>-1441</v>
      </c>
      <c r="S126" s="3">
        <v>-12467</v>
      </c>
      <c r="T126" s="3">
        <v>-4383</v>
      </c>
      <c r="U126" s="3">
        <v>-3148</v>
      </c>
      <c r="V126" s="3">
        <v>-13609</v>
      </c>
      <c r="W126" s="3">
        <v>-3577</v>
      </c>
      <c r="X126" s="3">
        <v>-5589</v>
      </c>
      <c r="Y126" s="3">
        <f t="shared" si="10"/>
        <v>-37163</v>
      </c>
      <c r="Z126" s="3"/>
      <c r="AA126" s="3"/>
      <c r="AB126" s="3"/>
      <c r="AC126" s="3"/>
      <c r="AD126" s="3"/>
      <c r="AE126" s="18" t="s">
        <v>178</v>
      </c>
      <c r="AF126" s="8"/>
      <c r="AG126" s="3">
        <v>-3148</v>
      </c>
      <c r="AH126" s="3">
        <v>-13609</v>
      </c>
      <c r="AI126" s="3">
        <v>-3577</v>
      </c>
      <c r="AJ126" s="3">
        <v>-5589</v>
      </c>
      <c r="AK126" s="3">
        <v>-37163</v>
      </c>
    </row>
    <row r="127" spans="4:37" ht="30">
      <c r="D127" s="18" t="s">
        <v>179</v>
      </c>
      <c r="E127" s="28"/>
      <c r="F127" s="28"/>
      <c r="H127" s="3"/>
      <c r="I127" s="3"/>
      <c r="J127" s="3"/>
      <c r="K127" s="3"/>
      <c r="L127" s="3"/>
      <c r="M127" s="3"/>
      <c r="N127" s="3"/>
      <c r="O127" s="3"/>
      <c r="P127" s="2">
        <v>0</v>
      </c>
      <c r="Q127" s="2">
        <v>0</v>
      </c>
      <c r="R127" s="2">
        <v>0</v>
      </c>
      <c r="S127" s="2">
        <v>0</v>
      </c>
      <c r="T127" s="2">
        <v>0</v>
      </c>
      <c r="U127" s="2">
        <v>223</v>
      </c>
      <c r="V127" s="2">
        <v>240</v>
      </c>
      <c r="W127" s="2">
        <v>199</v>
      </c>
      <c r="X127" s="2">
        <v>0</v>
      </c>
      <c r="Y127" s="3">
        <f t="shared" si="10"/>
        <v>0</v>
      </c>
      <c r="Z127" s="2"/>
      <c r="AA127" s="2"/>
      <c r="AB127" s="2"/>
      <c r="AC127" s="2"/>
      <c r="AD127" s="2"/>
      <c r="AE127" s="18" t="s">
        <v>179</v>
      </c>
      <c r="AF127" s="8"/>
      <c r="AG127" s="2">
        <v>223</v>
      </c>
      <c r="AH127" s="2">
        <v>240</v>
      </c>
      <c r="AI127" s="2">
        <v>199</v>
      </c>
      <c r="AJ127" s="2">
        <v>0</v>
      </c>
      <c r="AK127" s="2">
        <v>0</v>
      </c>
    </row>
    <row r="128" spans="4:37" ht="30">
      <c r="D128" s="18" t="s">
        <v>180</v>
      </c>
      <c r="E128" s="28"/>
      <c r="F128" s="28"/>
      <c r="H128" s="18"/>
      <c r="I128" s="8"/>
      <c r="J128" s="3"/>
      <c r="K128" s="3"/>
      <c r="L128" s="3"/>
      <c r="M128" s="3"/>
      <c r="N128" s="2"/>
      <c r="O128" s="3"/>
      <c r="P128" s="2">
        <v>0</v>
      </c>
      <c r="Q128" s="2">
        <v>0</v>
      </c>
      <c r="R128" s="2">
        <v>0</v>
      </c>
      <c r="S128" s="3">
        <v>-10000</v>
      </c>
      <c r="T128" s="3">
        <v>-242000</v>
      </c>
      <c r="U128" s="3">
        <v>-618000</v>
      </c>
      <c r="V128" s="3">
        <v>-416000</v>
      </c>
      <c r="W128" s="3">
        <v>-603000</v>
      </c>
      <c r="X128" s="3">
        <v>-1170000</v>
      </c>
      <c r="Y128" s="3">
        <f t="shared" si="10"/>
        <v>-1604000</v>
      </c>
      <c r="Z128" s="2"/>
      <c r="AA128" s="2"/>
      <c r="AB128" s="2"/>
      <c r="AC128" s="2"/>
      <c r="AD128" s="2"/>
      <c r="AE128" s="18" t="s">
        <v>180</v>
      </c>
      <c r="AF128" s="8"/>
      <c r="AG128" s="3">
        <v>-618000</v>
      </c>
      <c r="AH128" s="3">
        <v>-416000</v>
      </c>
      <c r="AI128" s="3">
        <v>-603000</v>
      </c>
      <c r="AJ128" s="3">
        <v>-1170000</v>
      </c>
      <c r="AK128" s="3">
        <v>-1604000</v>
      </c>
    </row>
    <row r="129" spans="4:37" ht="30">
      <c r="D129" s="18" t="s">
        <v>181</v>
      </c>
      <c r="E129" s="28"/>
      <c r="F129" s="28"/>
      <c r="H129" s="18"/>
      <c r="I129" s="8"/>
      <c r="J129" s="3"/>
      <c r="K129" s="3"/>
      <c r="L129" s="3"/>
      <c r="M129" s="3"/>
      <c r="N129" s="3"/>
      <c r="O129" s="3"/>
      <c r="P129" s="2">
        <v>0</v>
      </c>
      <c r="Q129" s="2">
        <v>0</v>
      </c>
      <c r="R129" s="2">
        <v>0</v>
      </c>
      <c r="S129" s="2">
        <v>0</v>
      </c>
      <c r="T129" s="3">
        <v>128000</v>
      </c>
      <c r="U129" s="3">
        <v>594000</v>
      </c>
      <c r="V129" s="3">
        <v>226781</v>
      </c>
      <c r="W129" s="3">
        <v>473000</v>
      </c>
      <c r="X129" s="3">
        <v>846000</v>
      </c>
      <c r="Y129" s="3">
        <f t="shared" si="10"/>
        <v>1434000</v>
      </c>
      <c r="Z129" s="2"/>
      <c r="AA129" s="2"/>
      <c r="AB129" s="2"/>
      <c r="AC129" s="2"/>
      <c r="AD129" s="2"/>
      <c r="AE129" s="18" t="s">
        <v>181</v>
      </c>
      <c r="AF129" s="8"/>
      <c r="AG129" s="3">
        <v>594000</v>
      </c>
      <c r="AH129" s="3">
        <v>226781</v>
      </c>
      <c r="AI129" s="3">
        <v>473000</v>
      </c>
      <c r="AJ129" s="3">
        <v>846000</v>
      </c>
      <c r="AK129" s="3">
        <v>1434000</v>
      </c>
    </row>
    <row r="130" spans="4:37">
      <c r="D130" s="18" t="s">
        <v>182</v>
      </c>
      <c r="E130" s="28"/>
      <c r="F130" s="28"/>
      <c r="H130" s="18"/>
      <c r="I130" s="8"/>
      <c r="J130" s="2"/>
      <c r="K130" s="2"/>
      <c r="L130" s="2"/>
      <c r="M130" s="2"/>
      <c r="N130" s="2"/>
      <c r="O130" s="2"/>
      <c r="P130" s="2">
        <v>0</v>
      </c>
      <c r="Q130" s="2">
        <v>0</v>
      </c>
      <c r="R130" s="2">
        <v>0</v>
      </c>
      <c r="S130" s="2">
        <v>0</v>
      </c>
      <c r="T130" s="2">
        <v>0</v>
      </c>
      <c r="U130" s="2">
        <v>0</v>
      </c>
      <c r="V130" s="2">
        <v>0</v>
      </c>
      <c r="W130" s="2">
        <v>0</v>
      </c>
      <c r="X130" s="2">
        <v>0</v>
      </c>
      <c r="Y130" s="3">
        <f t="shared" si="10"/>
        <v>0</v>
      </c>
      <c r="Z130" s="2"/>
      <c r="AA130" s="2"/>
      <c r="AB130" s="2"/>
      <c r="AC130" s="2"/>
      <c r="AD130" s="2"/>
      <c r="AE130" s="18" t="s">
        <v>182</v>
      </c>
      <c r="AF130" s="8"/>
      <c r="AG130" s="2">
        <v>0</v>
      </c>
      <c r="AH130" s="2">
        <v>0</v>
      </c>
      <c r="AI130" s="2">
        <v>0</v>
      </c>
      <c r="AJ130" s="2">
        <v>0</v>
      </c>
      <c r="AK130" s="2">
        <v>0</v>
      </c>
    </row>
    <row r="131" spans="4:37">
      <c r="D131" s="18" t="s">
        <v>183</v>
      </c>
      <c r="E131" s="28"/>
      <c r="F131" s="28"/>
      <c r="H131" s="18"/>
      <c r="I131" s="8"/>
      <c r="J131" s="2"/>
      <c r="K131" s="2"/>
      <c r="L131" s="2"/>
      <c r="M131" s="2"/>
      <c r="N131" s="2"/>
      <c r="O131" s="2"/>
      <c r="P131" s="2">
        <v>0</v>
      </c>
      <c r="Q131" s="2">
        <v>0</v>
      </c>
      <c r="R131" s="2">
        <v>0</v>
      </c>
      <c r="S131" s="2">
        <v>0</v>
      </c>
      <c r="T131" s="2">
        <v>0</v>
      </c>
      <c r="U131" s="2">
        <v>0</v>
      </c>
      <c r="V131" s="2">
        <v>0</v>
      </c>
      <c r="W131" s="2">
        <v>0</v>
      </c>
      <c r="X131" s="2">
        <v>0</v>
      </c>
      <c r="Y131" s="3">
        <f t="shared" si="10"/>
        <v>0</v>
      </c>
      <c r="Z131" s="2"/>
      <c r="AA131" s="2"/>
      <c r="AB131" s="2"/>
      <c r="AC131" s="2"/>
      <c r="AD131" s="2"/>
      <c r="AE131" s="18" t="s">
        <v>183</v>
      </c>
      <c r="AF131" s="8"/>
      <c r="AG131" s="2">
        <v>0</v>
      </c>
      <c r="AH131" s="2">
        <v>0</v>
      </c>
      <c r="AI131" s="2">
        <v>0</v>
      </c>
      <c r="AJ131" s="2">
        <v>0</v>
      </c>
      <c r="AK131" s="2">
        <v>0</v>
      </c>
    </row>
    <row r="132" spans="4:37">
      <c r="D132" s="18" t="s">
        <v>184</v>
      </c>
      <c r="E132" s="28"/>
      <c r="F132" s="28"/>
      <c r="H132" s="18"/>
      <c r="I132" s="8"/>
      <c r="J132" s="3"/>
      <c r="K132" s="3"/>
      <c r="L132" s="3"/>
      <c r="M132" s="3"/>
      <c r="N132" s="3"/>
      <c r="O132" s="3"/>
      <c r="P132" s="2">
        <v>0</v>
      </c>
      <c r="Q132" s="2">
        <v>0</v>
      </c>
      <c r="R132" s="2">
        <v>0</v>
      </c>
      <c r="S132" s="2">
        <v>0</v>
      </c>
      <c r="T132" s="2">
        <v>0</v>
      </c>
      <c r="U132" s="2">
        <v>0</v>
      </c>
      <c r="V132" s="2">
        <v>0</v>
      </c>
      <c r="W132" s="2">
        <v>0</v>
      </c>
      <c r="X132" s="2">
        <v>0</v>
      </c>
      <c r="Y132" s="3">
        <f t="shared" si="10"/>
        <v>0</v>
      </c>
      <c r="Z132" s="2"/>
      <c r="AA132" s="2"/>
      <c r="AB132" s="2"/>
      <c r="AC132" s="2"/>
      <c r="AD132" s="2"/>
      <c r="AE132" s="18" t="s">
        <v>184</v>
      </c>
      <c r="AF132" s="8"/>
      <c r="AG132" s="2">
        <v>0</v>
      </c>
      <c r="AH132" s="2">
        <v>0</v>
      </c>
      <c r="AI132" s="2">
        <v>0</v>
      </c>
      <c r="AJ132" s="2">
        <v>0</v>
      </c>
      <c r="AK132" s="2">
        <v>0</v>
      </c>
    </row>
    <row r="133" spans="4:37">
      <c r="D133" s="18" t="s">
        <v>185</v>
      </c>
      <c r="E133" s="28"/>
      <c r="F133" s="28"/>
      <c r="H133" s="18"/>
      <c r="I133" s="8"/>
      <c r="J133" s="2"/>
      <c r="K133" s="3"/>
      <c r="L133" s="2"/>
      <c r="M133" s="3"/>
      <c r="N133" s="3"/>
      <c r="O133" s="3"/>
      <c r="P133" s="2">
        <v>0</v>
      </c>
      <c r="Q133" s="2">
        <v>0</v>
      </c>
      <c r="R133" s="2">
        <v>0</v>
      </c>
      <c r="S133" s="2">
        <v>0</v>
      </c>
      <c r="T133" s="2">
        <v>0</v>
      </c>
      <c r="U133" s="2">
        <v>0</v>
      </c>
      <c r="V133" s="2">
        <v>0</v>
      </c>
      <c r="W133" s="2">
        <v>0</v>
      </c>
      <c r="X133" s="2">
        <v>0</v>
      </c>
      <c r="Y133" s="3">
        <f t="shared" si="10"/>
        <v>0</v>
      </c>
      <c r="Z133" s="2"/>
      <c r="AA133" s="2"/>
      <c r="AB133" s="2"/>
      <c r="AC133" s="2"/>
      <c r="AD133" s="2"/>
      <c r="AE133" s="18" t="s">
        <v>185</v>
      </c>
      <c r="AF133" s="8"/>
      <c r="AG133" s="2">
        <v>0</v>
      </c>
      <c r="AH133" s="2">
        <v>0</v>
      </c>
      <c r="AI133" s="2">
        <v>0</v>
      </c>
      <c r="AJ133" s="2">
        <v>0</v>
      </c>
      <c r="AK133" s="2">
        <v>0</v>
      </c>
    </row>
    <row r="134" spans="4:37">
      <c r="D134" s="18" t="s">
        <v>186</v>
      </c>
      <c r="E134" s="28"/>
      <c r="F134" s="28"/>
      <c r="H134" s="18"/>
      <c r="I134" s="8"/>
      <c r="J134" s="2"/>
      <c r="K134" s="2"/>
      <c r="L134" s="2"/>
      <c r="M134" s="2"/>
      <c r="N134" s="2"/>
      <c r="O134" s="2"/>
      <c r="P134" s="2">
        <v>0</v>
      </c>
      <c r="Q134" s="2">
        <v>0</v>
      </c>
      <c r="R134" s="2">
        <v>0</v>
      </c>
      <c r="S134" s="2">
        <v>0</v>
      </c>
      <c r="T134" s="2">
        <v>0</v>
      </c>
      <c r="U134" s="2">
        <v>0</v>
      </c>
      <c r="V134" s="2">
        <v>0</v>
      </c>
      <c r="W134" s="2">
        <v>0</v>
      </c>
      <c r="X134" s="2">
        <v>0</v>
      </c>
      <c r="Y134" s="3">
        <f t="shared" si="10"/>
        <v>0</v>
      </c>
      <c r="Z134" s="2"/>
      <c r="AA134" s="2"/>
      <c r="AB134" s="2"/>
      <c r="AC134" s="2"/>
      <c r="AD134" s="2"/>
      <c r="AE134" s="18" t="s">
        <v>186</v>
      </c>
      <c r="AF134" s="8"/>
      <c r="AG134" s="2">
        <v>0</v>
      </c>
      <c r="AH134" s="2">
        <v>0</v>
      </c>
      <c r="AI134" s="2">
        <v>0</v>
      </c>
      <c r="AJ134" s="2">
        <v>0</v>
      </c>
      <c r="AK134" s="2">
        <v>0</v>
      </c>
    </row>
    <row r="135" spans="4:37" ht="30">
      <c r="D135" s="18" t="s">
        <v>187</v>
      </c>
      <c r="E135" s="28"/>
      <c r="F135" s="28"/>
      <c r="H135" s="18"/>
      <c r="I135" s="8"/>
      <c r="J135" s="3"/>
      <c r="K135" s="3"/>
      <c r="L135" s="3"/>
      <c r="M135" s="3"/>
      <c r="N135" s="3"/>
      <c r="O135" s="3"/>
      <c r="P135" s="2">
        <v>505</v>
      </c>
      <c r="Q135" s="2">
        <v>135</v>
      </c>
      <c r="R135" s="2">
        <v>280</v>
      </c>
      <c r="S135" s="3">
        <v>1203</v>
      </c>
      <c r="T135" s="3">
        <v>3063</v>
      </c>
      <c r="U135" s="3">
        <v>8920</v>
      </c>
      <c r="V135" s="3">
        <v>8228</v>
      </c>
      <c r="W135" s="3">
        <v>26516</v>
      </c>
      <c r="X135" s="3">
        <v>32041</v>
      </c>
      <c r="Y135" s="3">
        <f t="shared" si="10"/>
        <v>51146</v>
      </c>
      <c r="Z135" s="3"/>
      <c r="AA135" s="3"/>
      <c r="AB135" s="3"/>
      <c r="AC135" s="3"/>
      <c r="AD135" s="3"/>
      <c r="AE135" s="18" t="s">
        <v>187</v>
      </c>
      <c r="AF135" s="8"/>
      <c r="AG135" s="3">
        <v>8920</v>
      </c>
      <c r="AH135" s="3">
        <v>8228</v>
      </c>
      <c r="AI135" s="3">
        <v>26516</v>
      </c>
      <c r="AJ135" s="3">
        <v>32041</v>
      </c>
      <c r="AK135" s="3">
        <v>51146</v>
      </c>
    </row>
    <row r="136" spans="4:37" ht="30">
      <c r="D136" s="18" t="s">
        <v>188</v>
      </c>
      <c r="E136" s="28"/>
      <c r="F136" s="28"/>
      <c r="H136" s="18"/>
      <c r="I136" s="8"/>
      <c r="J136" s="2"/>
      <c r="K136" s="2"/>
      <c r="L136" s="2"/>
      <c r="M136" s="2"/>
      <c r="N136" s="3"/>
      <c r="O136" s="3"/>
      <c r="P136" s="2">
        <v>0</v>
      </c>
      <c r="Q136" s="2">
        <v>0</v>
      </c>
      <c r="R136" s="2">
        <v>0</v>
      </c>
      <c r="S136" s="2">
        <v>0</v>
      </c>
      <c r="T136" s="2">
        <v>0</v>
      </c>
      <c r="U136" s="2">
        <v>0</v>
      </c>
      <c r="V136" s="2">
        <v>0</v>
      </c>
      <c r="W136" s="2">
        <v>0</v>
      </c>
      <c r="X136" s="2">
        <v>0</v>
      </c>
      <c r="Y136" s="3">
        <f t="shared" si="10"/>
        <v>0</v>
      </c>
      <c r="Z136" s="2"/>
      <c r="AA136" s="2"/>
      <c r="AB136" s="2"/>
      <c r="AC136" s="2"/>
      <c r="AD136" s="2"/>
      <c r="AE136" s="18" t="s">
        <v>188</v>
      </c>
      <c r="AF136" s="8"/>
      <c r="AG136" s="2">
        <v>0</v>
      </c>
      <c r="AH136" s="2">
        <v>0</v>
      </c>
      <c r="AI136" s="2">
        <v>0</v>
      </c>
      <c r="AJ136" s="2">
        <v>0</v>
      </c>
      <c r="AK136" s="2">
        <v>0</v>
      </c>
    </row>
    <row r="137" spans="4:37">
      <c r="D137" s="18" t="s">
        <v>189</v>
      </c>
      <c r="E137" s="28"/>
      <c r="F137" s="28"/>
      <c r="H137" s="18"/>
      <c r="I137" s="8"/>
      <c r="J137" s="3"/>
      <c r="K137" s="3"/>
      <c r="L137" s="3"/>
      <c r="M137" s="3"/>
      <c r="N137" s="3"/>
      <c r="O137" s="3"/>
      <c r="P137" s="3">
        <v>-3400</v>
      </c>
      <c r="Q137" s="3">
        <v>-4251</v>
      </c>
      <c r="R137" s="3">
        <v>-1160</v>
      </c>
      <c r="S137" s="3">
        <v>-21264</v>
      </c>
      <c r="T137" s="3">
        <v>-115320</v>
      </c>
      <c r="U137" s="3">
        <v>-18005</v>
      </c>
      <c r="V137" s="3">
        <v>-194360</v>
      </c>
      <c r="W137" s="3">
        <v>-106862</v>
      </c>
      <c r="X137" s="3">
        <v>-297548</v>
      </c>
      <c r="Y137" s="3">
        <f t="shared" si="10"/>
        <v>-156016</v>
      </c>
      <c r="Z137" s="3"/>
      <c r="AA137" s="3"/>
      <c r="AB137" s="3"/>
      <c r="AC137" s="3"/>
      <c r="AD137" s="3"/>
      <c r="AE137" s="18" t="s">
        <v>189</v>
      </c>
      <c r="AF137" s="8"/>
      <c r="AG137" s="3">
        <v>-18005</v>
      </c>
      <c r="AH137" s="3">
        <v>-194360</v>
      </c>
      <c r="AI137" s="3">
        <v>-106862</v>
      </c>
      <c r="AJ137" s="3">
        <v>-297548</v>
      </c>
      <c r="AK137" s="3">
        <v>-156016</v>
      </c>
    </row>
    <row r="138" spans="4:37">
      <c r="D138" s="12" t="s">
        <v>190</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12" t="s">
        <v>190</v>
      </c>
      <c r="AF138" s="8"/>
      <c r="AG138" s="2"/>
      <c r="AH138" s="2"/>
      <c r="AI138" s="2"/>
      <c r="AJ138" s="2"/>
      <c r="AK138" s="2"/>
    </row>
    <row r="139" spans="4:37" ht="30">
      <c r="D139" s="18" t="s">
        <v>191</v>
      </c>
      <c r="E139" s="28"/>
      <c r="F139" s="28"/>
      <c r="H139" s="18"/>
      <c r="I139" s="8"/>
      <c r="J139" s="3"/>
      <c r="K139" s="3"/>
      <c r="L139" s="3"/>
      <c r="M139" s="3"/>
      <c r="N139" s="3"/>
      <c r="O139" s="3"/>
      <c r="P139" s="3">
        <v>55000</v>
      </c>
      <c r="Q139" s="2">
        <v>0</v>
      </c>
      <c r="R139" s="2">
        <v>0</v>
      </c>
      <c r="S139" s="3">
        <v>4800</v>
      </c>
      <c r="T139" s="3">
        <v>5337</v>
      </c>
      <c r="U139" s="2">
        <v>0</v>
      </c>
      <c r="V139" s="3">
        <v>18240</v>
      </c>
      <c r="W139" s="3">
        <v>12160</v>
      </c>
      <c r="X139" s="2">
        <v>0</v>
      </c>
      <c r="Y139" s="3">
        <f t="shared" si="10"/>
        <v>0</v>
      </c>
      <c r="Z139" s="3"/>
      <c r="AA139" s="3"/>
      <c r="AB139" s="3"/>
      <c r="AC139" s="3"/>
      <c r="AD139" s="3"/>
      <c r="AE139" s="18" t="s">
        <v>191</v>
      </c>
      <c r="AF139" s="8"/>
      <c r="AG139" s="2">
        <v>0</v>
      </c>
      <c r="AH139" s="3">
        <v>18240</v>
      </c>
      <c r="AI139" s="3">
        <v>12160</v>
      </c>
      <c r="AJ139" s="2">
        <v>0</v>
      </c>
      <c r="AK139" s="2">
        <v>0</v>
      </c>
    </row>
    <row r="140" spans="4:37" ht="30">
      <c r="D140" s="18" t="s">
        <v>192</v>
      </c>
      <c r="E140" s="28"/>
      <c r="F140" s="28"/>
      <c r="H140" s="18"/>
      <c r="I140" s="8"/>
      <c r="J140" s="2"/>
      <c r="K140" s="2"/>
      <c r="L140" s="2"/>
      <c r="M140" s="2"/>
      <c r="N140" s="3"/>
      <c r="O140" s="2"/>
      <c r="P140" s="2">
        <v>0</v>
      </c>
      <c r="Q140" s="2">
        <v>0</v>
      </c>
      <c r="R140" s="2">
        <v>0</v>
      </c>
      <c r="S140" s="2">
        <v>0</v>
      </c>
      <c r="T140" s="2">
        <v>0</v>
      </c>
      <c r="U140" s="2">
        <v>0</v>
      </c>
      <c r="V140" s="2">
        <v>0</v>
      </c>
      <c r="W140" s="2">
        <v>0</v>
      </c>
      <c r="X140" s="2">
        <v>0</v>
      </c>
      <c r="Y140" s="3">
        <f t="shared" si="10"/>
        <v>0</v>
      </c>
      <c r="Z140" s="2"/>
      <c r="AA140" s="2"/>
      <c r="AB140" s="2"/>
      <c r="AC140" s="2"/>
      <c r="AD140" s="2"/>
      <c r="AE140" s="18" t="s">
        <v>192</v>
      </c>
      <c r="AF140" s="8"/>
      <c r="AG140" s="2">
        <v>0</v>
      </c>
      <c r="AH140" s="2">
        <v>0</v>
      </c>
      <c r="AI140" s="2">
        <v>0</v>
      </c>
      <c r="AJ140" s="2">
        <v>0</v>
      </c>
      <c r="AK140" s="2">
        <v>0</v>
      </c>
    </row>
    <row r="141" spans="4:37">
      <c r="D141" s="18" t="s">
        <v>193</v>
      </c>
      <c r="E141" s="28"/>
      <c r="F141" s="28"/>
      <c r="H141" s="18"/>
      <c r="I141" s="8"/>
      <c r="J141" s="3"/>
      <c r="K141" s="3"/>
      <c r="L141" s="3"/>
      <c r="M141" s="3"/>
      <c r="N141" s="3"/>
      <c r="O141" s="3"/>
      <c r="P141" s="2">
        <v>0</v>
      </c>
      <c r="Q141" s="3">
        <v>15000</v>
      </c>
      <c r="R141" s="3">
        <v>104668</v>
      </c>
      <c r="S141" s="2">
        <v>0</v>
      </c>
      <c r="T141" s="2">
        <v>0</v>
      </c>
      <c r="U141" s="2">
        <v>0</v>
      </c>
      <c r="V141" s="3">
        <v>93153</v>
      </c>
      <c r="W141" s="2">
        <v>0</v>
      </c>
      <c r="X141" s="2">
        <v>0</v>
      </c>
      <c r="Y141" s="3">
        <f t="shared" si="10"/>
        <v>0</v>
      </c>
      <c r="Z141" s="3"/>
      <c r="AA141" s="3"/>
      <c r="AB141" s="3"/>
      <c r="AC141" s="3"/>
      <c r="AD141" s="3"/>
      <c r="AE141" s="18" t="s">
        <v>193</v>
      </c>
      <c r="AF141" s="8"/>
      <c r="AG141" s="2">
        <v>0</v>
      </c>
      <c r="AH141" s="3">
        <v>93153</v>
      </c>
      <c r="AI141" s="2">
        <v>0</v>
      </c>
      <c r="AJ141" s="2">
        <v>0</v>
      </c>
      <c r="AK141" s="2">
        <v>0</v>
      </c>
    </row>
    <row r="142" spans="4:37">
      <c r="D142" s="18" t="s">
        <v>194</v>
      </c>
      <c r="E142" s="28"/>
      <c r="F142" s="28"/>
      <c r="H142" s="18"/>
      <c r="I142" s="8"/>
      <c r="J142" s="3"/>
      <c r="K142" s="3"/>
      <c r="L142" s="3"/>
      <c r="M142" s="3"/>
      <c r="N142" s="3"/>
      <c r="O142" s="3"/>
      <c r="P142" s="3">
        <v>-40626</v>
      </c>
      <c r="Q142" s="3">
        <v>-135990</v>
      </c>
      <c r="R142" s="3">
        <v>-223465</v>
      </c>
      <c r="S142" s="3">
        <v>-55186</v>
      </c>
      <c r="T142" s="3">
        <v>-47631</v>
      </c>
      <c r="U142" s="3">
        <v>-10093</v>
      </c>
      <c r="V142" s="3">
        <v>-93153</v>
      </c>
      <c r="W142" s="2">
        <v>0</v>
      </c>
      <c r="X142" s="2">
        <v>0</v>
      </c>
      <c r="Y142" s="3">
        <f t="shared" si="10"/>
        <v>0</v>
      </c>
      <c r="Z142" s="3"/>
      <c r="AA142" s="3"/>
      <c r="AB142" s="3"/>
      <c r="AC142" s="3"/>
      <c r="AD142" s="3"/>
      <c r="AE142" s="18" t="s">
        <v>194</v>
      </c>
      <c r="AF142" s="8"/>
      <c r="AG142" s="3">
        <v>-10093</v>
      </c>
      <c r="AH142" s="3">
        <v>-93153</v>
      </c>
      <c r="AI142" s="2">
        <v>0</v>
      </c>
      <c r="AJ142" s="2">
        <v>0</v>
      </c>
      <c r="AK142" s="2">
        <v>0</v>
      </c>
    </row>
    <row r="143" spans="4:37">
      <c r="D143" s="18" t="s">
        <v>195</v>
      </c>
      <c r="E143" s="28"/>
      <c r="F143" s="28"/>
      <c r="H143" s="18"/>
      <c r="I143" s="8"/>
      <c r="J143" s="3"/>
      <c r="K143" s="3"/>
      <c r="L143" s="3"/>
      <c r="M143" s="2"/>
      <c r="N143" s="2"/>
      <c r="O143" s="2"/>
      <c r="P143" s="3">
        <v>-4000</v>
      </c>
      <c r="Q143" s="3">
        <v>-7000</v>
      </c>
      <c r="R143" s="3">
        <v>-12000</v>
      </c>
      <c r="S143" s="3">
        <v>-12000</v>
      </c>
      <c r="T143" s="3">
        <v>-23999</v>
      </c>
      <c r="U143" s="2">
        <v>0</v>
      </c>
      <c r="V143" s="2">
        <v>0</v>
      </c>
      <c r="W143" s="2">
        <v>0</v>
      </c>
      <c r="X143" s="2">
        <v>0</v>
      </c>
      <c r="Y143" s="3">
        <f t="shared" si="10"/>
        <v>0</v>
      </c>
      <c r="Z143" s="2"/>
      <c r="AA143" s="2"/>
      <c r="AB143" s="2"/>
      <c r="AC143" s="2"/>
      <c r="AD143" s="2"/>
      <c r="AE143" s="18" t="s">
        <v>195</v>
      </c>
      <c r="AF143" s="8"/>
      <c r="AG143" s="2">
        <v>0</v>
      </c>
      <c r="AH143" s="2">
        <v>0</v>
      </c>
      <c r="AI143" s="2">
        <v>0</v>
      </c>
      <c r="AJ143" s="2">
        <v>0</v>
      </c>
      <c r="AK143" s="2">
        <v>0</v>
      </c>
    </row>
    <row r="144" spans="4:37">
      <c r="D144" s="18" t="s">
        <v>196</v>
      </c>
      <c r="E144" s="28"/>
      <c r="F144" s="28"/>
      <c r="H144" s="18"/>
      <c r="I144" s="8"/>
      <c r="J144" s="2"/>
      <c r="K144" s="2"/>
      <c r="L144" s="2"/>
      <c r="M144" s="2"/>
      <c r="N144" s="2"/>
      <c r="O144" s="2"/>
      <c r="P144" s="2">
        <v>0</v>
      </c>
      <c r="Q144" s="2">
        <v>0</v>
      </c>
      <c r="R144" s="2">
        <v>0</v>
      </c>
      <c r="S144" s="2">
        <v>0</v>
      </c>
      <c r="T144" s="2">
        <v>0</v>
      </c>
      <c r="U144" s="2">
        <v>0</v>
      </c>
      <c r="V144" s="2">
        <v>0</v>
      </c>
      <c r="W144" s="2">
        <v>0</v>
      </c>
      <c r="X144" s="2">
        <v>0</v>
      </c>
      <c r="Y144" s="3">
        <f t="shared" si="10"/>
        <v>0</v>
      </c>
      <c r="Z144" s="2"/>
      <c r="AA144" s="2"/>
      <c r="AB144" s="2"/>
      <c r="AC144" s="2"/>
      <c r="AD144" s="2"/>
      <c r="AE144" s="18" t="s">
        <v>196</v>
      </c>
      <c r="AF144" s="8"/>
      <c r="AG144" s="2">
        <v>0</v>
      </c>
      <c r="AH144" s="2">
        <v>0</v>
      </c>
      <c r="AI144" s="2">
        <v>0</v>
      </c>
      <c r="AJ144" s="2">
        <v>0</v>
      </c>
      <c r="AK144" s="2">
        <v>0</v>
      </c>
    </row>
    <row r="145" spans="4:37">
      <c r="D145" s="18" t="s">
        <v>197</v>
      </c>
      <c r="E145" s="28"/>
      <c r="F145" s="28"/>
      <c r="H145" s="18"/>
      <c r="I145" s="8"/>
      <c r="J145" s="2"/>
      <c r="K145" s="2"/>
      <c r="L145" s="2"/>
      <c r="M145" s="2"/>
      <c r="N145" s="2"/>
      <c r="O145" s="2"/>
      <c r="P145" s="2">
        <v>0</v>
      </c>
      <c r="Q145" s="2">
        <v>0</v>
      </c>
      <c r="R145" s="2">
        <v>0</v>
      </c>
      <c r="S145" s="2">
        <v>0</v>
      </c>
      <c r="T145" s="2">
        <v>0</v>
      </c>
      <c r="U145" s="2">
        <v>0</v>
      </c>
      <c r="V145" s="2">
        <v>0</v>
      </c>
      <c r="W145" s="2">
        <v>0</v>
      </c>
      <c r="X145" s="2">
        <v>0</v>
      </c>
      <c r="Y145" s="3">
        <f t="shared" si="10"/>
        <v>0</v>
      </c>
      <c r="Z145" s="2"/>
      <c r="AA145" s="2"/>
      <c r="AB145" s="2"/>
      <c r="AC145" s="2"/>
      <c r="AD145" s="2"/>
      <c r="AE145" s="18" t="s">
        <v>197</v>
      </c>
      <c r="AF145" s="8"/>
      <c r="AG145" s="2">
        <v>0</v>
      </c>
      <c r="AH145" s="2">
        <v>0</v>
      </c>
      <c r="AI145" s="2">
        <v>0</v>
      </c>
      <c r="AJ145" s="2">
        <v>0</v>
      </c>
      <c r="AK145" s="2">
        <v>0</v>
      </c>
    </row>
    <row r="146" spans="4:37">
      <c r="D146" s="18" t="s">
        <v>198</v>
      </c>
      <c r="E146" s="28"/>
      <c r="F146" s="28"/>
      <c r="H146" s="18"/>
      <c r="I146" s="8"/>
      <c r="J146" s="3"/>
      <c r="K146" s="3"/>
      <c r="L146" s="3"/>
      <c r="M146" s="3"/>
      <c r="N146" s="3"/>
      <c r="O146" s="3"/>
      <c r="P146" s="2">
        <v>0</v>
      </c>
      <c r="Q146" s="2">
        <v>0</v>
      </c>
      <c r="R146" s="3">
        <v>-50963</v>
      </c>
      <c r="S146" s="3">
        <v>-143143</v>
      </c>
      <c r="T146" s="3">
        <v>-237261</v>
      </c>
      <c r="U146" s="3">
        <v>-396098</v>
      </c>
      <c r="V146" s="3">
        <v>-366819</v>
      </c>
      <c r="W146" s="3">
        <v>-438845</v>
      </c>
      <c r="X146" s="3">
        <v>-271266</v>
      </c>
      <c r="Y146" s="3">
        <f t="shared" si="10"/>
        <v>-438793</v>
      </c>
      <c r="Z146" s="3"/>
      <c r="AA146" s="3"/>
      <c r="AB146" s="3"/>
      <c r="AC146" s="3"/>
      <c r="AD146" s="3"/>
      <c r="AE146" s="18" t="s">
        <v>198</v>
      </c>
      <c r="AF146" s="8"/>
      <c r="AG146" s="3">
        <v>-396098</v>
      </c>
      <c r="AH146" s="3">
        <v>-366819</v>
      </c>
      <c r="AI146" s="3">
        <v>-438845</v>
      </c>
      <c r="AJ146" s="3">
        <v>-271266</v>
      </c>
      <c r="AK146" s="3">
        <v>-438793</v>
      </c>
    </row>
    <row r="147" spans="4:37" ht="30">
      <c r="D147" s="18" t="s">
        <v>199</v>
      </c>
      <c r="E147" s="28"/>
      <c r="F147" s="28"/>
      <c r="H147" s="18"/>
      <c r="I147" s="8"/>
      <c r="J147" s="2"/>
      <c r="K147" s="2"/>
      <c r="L147" s="2"/>
      <c r="M147" s="2"/>
      <c r="N147" s="2"/>
      <c r="O147" s="2"/>
      <c r="P147" s="2">
        <v>0</v>
      </c>
      <c r="Q147" s="2">
        <v>0</v>
      </c>
      <c r="R147" s="2">
        <v>0</v>
      </c>
      <c r="S147" s="2">
        <v>0</v>
      </c>
      <c r="T147" s="2">
        <v>0</v>
      </c>
      <c r="U147" s="2">
        <v>0</v>
      </c>
      <c r="V147" s="2">
        <v>0</v>
      </c>
      <c r="W147" s="2">
        <v>0</v>
      </c>
      <c r="X147" s="2">
        <v>0</v>
      </c>
      <c r="Y147" s="3">
        <f t="shared" si="10"/>
        <v>0</v>
      </c>
      <c r="Z147" s="2"/>
      <c r="AA147" s="2"/>
      <c r="AB147" s="2"/>
      <c r="AC147" s="2"/>
      <c r="AD147" s="2"/>
      <c r="AE147" s="18" t="s">
        <v>199</v>
      </c>
      <c r="AF147" s="8"/>
      <c r="AG147" s="2">
        <v>0</v>
      </c>
      <c r="AH147" s="2">
        <v>0</v>
      </c>
      <c r="AI147" s="2">
        <v>0</v>
      </c>
      <c r="AJ147" s="2">
        <v>0</v>
      </c>
      <c r="AK147" s="2">
        <v>0</v>
      </c>
    </row>
    <row r="148" spans="4:37">
      <c r="D148" s="18" t="s">
        <v>200</v>
      </c>
      <c r="E148" s="28"/>
      <c r="F148" s="28"/>
      <c r="H148" s="18"/>
      <c r="I148" s="8"/>
      <c r="J148" s="2"/>
      <c r="K148" s="2"/>
      <c r="L148" s="2"/>
      <c r="M148" s="2"/>
      <c r="N148" s="2"/>
      <c r="O148" s="2"/>
      <c r="P148" s="2">
        <v>0</v>
      </c>
      <c r="Q148" s="2">
        <v>0</v>
      </c>
      <c r="R148" s="2">
        <v>0</v>
      </c>
      <c r="S148" s="2">
        <v>0</v>
      </c>
      <c r="T148" s="2">
        <v>0</v>
      </c>
      <c r="U148" s="2">
        <v>0</v>
      </c>
      <c r="V148" s="2">
        <v>0</v>
      </c>
      <c r="W148" s="2">
        <v>0</v>
      </c>
      <c r="X148" s="2">
        <v>0</v>
      </c>
      <c r="Y148" s="3">
        <f t="shared" si="10"/>
        <v>0</v>
      </c>
      <c r="Z148" s="2"/>
      <c r="AA148" s="2"/>
      <c r="AB148" s="2"/>
      <c r="AC148" s="2"/>
      <c r="AD148" s="2"/>
      <c r="AE148" s="18" t="s">
        <v>200</v>
      </c>
      <c r="AF148" s="8"/>
      <c r="AG148" s="2">
        <v>0</v>
      </c>
      <c r="AH148" s="2">
        <v>0</v>
      </c>
      <c r="AI148" s="2">
        <v>0</v>
      </c>
      <c r="AJ148" s="2">
        <v>0</v>
      </c>
      <c r="AK148" s="2">
        <v>0</v>
      </c>
    </row>
    <row r="149" spans="4:37">
      <c r="D149" s="18" t="s">
        <v>201</v>
      </c>
      <c r="E149" s="28"/>
      <c r="F149" s="28"/>
      <c r="H149" s="18"/>
      <c r="I149" s="8"/>
      <c r="J149" s="3"/>
      <c r="K149" s="3"/>
      <c r="L149" s="3"/>
      <c r="M149" s="3"/>
      <c r="N149" s="3"/>
      <c r="O149" s="3"/>
      <c r="P149" s="3">
        <v>10374</v>
      </c>
      <c r="Q149" s="3">
        <v>-127990</v>
      </c>
      <c r="R149" s="3">
        <v>-181759</v>
      </c>
      <c r="S149" s="3">
        <v>-205529</v>
      </c>
      <c r="T149" s="3">
        <v>-303554</v>
      </c>
      <c r="U149" s="3">
        <v>-406191</v>
      </c>
      <c r="V149" s="3">
        <v>-348579</v>
      </c>
      <c r="W149" s="3">
        <v>-426685</v>
      </c>
      <c r="X149" s="3">
        <v>-271266</v>
      </c>
      <c r="Y149" s="3">
        <f t="shared" si="10"/>
        <v>-438793</v>
      </c>
      <c r="Z149" s="3"/>
      <c r="AA149" s="3"/>
      <c r="AB149" s="3"/>
      <c r="AC149" s="3"/>
      <c r="AD149" s="3"/>
      <c r="AE149" s="18" t="s">
        <v>201</v>
      </c>
      <c r="AF149" s="8"/>
      <c r="AG149" s="3">
        <v>-406191</v>
      </c>
      <c r="AH149" s="3">
        <v>-348579</v>
      </c>
      <c r="AI149" s="3">
        <v>-426685</v>
      </c>
      <c r="AJ149" s="3">
        <v>-271266</v>
      </c>
      <c r="AK149" s="3">
        <v>-438793</v>
      </c>
    </row>
    <row r="150" spans="4:37">
      <c r="D150" s="16" t="s">
        <v>202</v>
      </c>
      <c r="E150" s="26"/>
      <c r="F150" s="26"/>
      <c r="H150" s="16"/>
      <c r="I150" s="8"/>
      <c r="J150" s="3"/>
      <c r="K150" s="3"/>
      <c r="L150" s="3"/>
      <c r="M150" s="3"/>
      <c r="N150" s="3"/>
      <c r="O150" s="3"/>
      <c r="P150" s="3">
        <v>7788</v>
      </c>
      <c r="Q150" s="3">
        <v>6580</v>
      </c>
      <c r="R150" s="3">
        <v>5555</v>
      </c>
      <c r="S150" s="3">
        <v>69317</v>
      </c>
      <c r="T150" s="3">
        <v>-44203</v>
      </c>
      <c r="U150" s="2">
        <v>79</v>
      </c>
      <c r="V150" s="3">
        <v>18932</v>
      </c>
      <c r="W150" s="3">
        <v>-29743</v>
      </c>
      <c r="X150" s="3">
        <v>22352</v>
      </c>
      <c r="Y150" s="3">
        <f t="shared" si="10"/>
        <v>-6366</v>
      </c>
      <c r="Z150" s="3"/>
      <c r="AA150" s="3"/>
      <c r="AB150" s="3"/>
      <c r="AC150" s="3"/>
      <c r="AD150" s="3"/>
      <c r="AE150" s="16" t="s">
        <v>202</v>
      </c>
      <c r="AF150" s="8"/>
      <c r="AG150" s="2">
        <v>79</v>
      </c>
      <c r="AH150" s="3">
        <v>18932</v>
      </c>
      <c r="AI150" s="3">
        <v>-29743</v>
      </c>
      <c r="AJ150" s="3">
        <v>22352</v>
      </c>
      <c r="AK150" s="3">
        <v>-6366</v>
      </c>
    </row>
    <row r="151" spans="4:37">
      <c r="D151" s="16" t="s">
        <v>203</v>
      </c>
      <c r="E151" s="26"/>
      <c r="F151" s="26"/>
      <c r="H151" s="16"/>
      <c r="I151" s="8"/>
      <c r="J151" s="3"/>
      <c r="K151" s="3"/>
      <c r="L151" s="3"/>
      <c r="M151" s="3"/>
      <c r="N151" s="3"/>
      <c r="O151" s="3"/>
      <c r="P151" s="3">
        <v>2295</v>
      </c>
      <c r="Q151" s="3">
        <v>10004</v>
      </c>
      <c r="R151" s="3">
        <v>16582</v>
      </c>
      <c r="S151" s="3">
        <v>22167</v>
      </c>
      <c r="T151" s="3">
        <v>91576</v>
      </c>
      <c r="U151" s="3">
        <v>47314</v>
      </c>
      <c r="V151" s="3">
        <v>47321</v>
      </c>
      <c r="W151" s="3">
        <v>66099</v>
      </c>
      <c r="X151" s="3">
        <v>36054</v>
      </c>
      <c r="Y151" s="3">
        <f t="shared" si="10"/>
        <v>57882</v>
      </c>
      <c r="Z151" s="3"/>
      <c r="AA151" s="3"/>
      <c r="AB151" s="3"/>
      <c r="AC151" s="3"/>
      <c r="AD151" s="3"/>
      <c r="AE151" s="16" t="s">
        <v>203</v>
      </c>
      <c r="AF151" s="8"/>
      <c r="AG151" s="3">
        <v>47314</v>
      </c>
      <c r="AH151" s="3">
        <v>47321</v>
      </c>
      <c r="AI151" s="3">
        <v>66099</v>
      </c>
      <c r="AJ151" s="3">
        <v>36054</v>
      </c>
      <c r="AK151" s="3">
        <v>57882</v>
      </c>
    </row>
    <row r="152" spans="4:37" ht="30">
      <c r="D152" s="16" t="s">
        <v>204</v>
      </c>
      <c r="E152" s="26"/>
      <c r="F152" s="26"/>
      <c r="H152" s="16"/>
      <c r="I152" s="8"/>
      <c r="J152" s="2"/>
      <c r="K152" s="2"/>
      <c r="L152" s="3"/>
      <c r="M152" s="3"/>
      <c r="N152" s="3"/>
      <c r="O152" s="2"/>
      <c r="P152" s="2">
        <v>-79</v>
      </c>
      <c r="Q152" s="2">
        <v>-2</v>
      </c>
      <c r="R152" s="2">
        <v>30</v>
      </c>
      <c r="S152" s="2">
        <v>92</v>
      </c>
      <c r="T152" s="2">
        <v>-59</v>
      </c>
      <c r="U152" s="2">
        <v>-71</v>
      </c>
      <c r="V152" s="2">
        <v>-154</v>
      </c>
      <c r="W152" s="2">
        <v>-302</v>
      </c>
      <c r="X152" s="2">
        <v>-524</v>
      </c>
      <c r="Y152" s="3">
        <f t="shared" si="10"/>
        <v>-205</v>
      </c>
      <c r="Z152" s="2"/>
      <c r="AA152" s="2"/>
      <c r="AB152" s="2"/>
      <c r="AC152" s="2"/>
      <c r="AD152" s="2"/>
      <c r="AE152" s="16" t="s">
        <v>204</v>
      </c>
      <c r="AF152" s="8"/>
      <c r="AG152" s="2">
        <v>-71</v>
      </c>
      <c r="AH152" s="2">
        <v>-154</v>
      </c>
      <c r="AI152" s="2">
        <v>-302</v>
      </c>
      <c r="AJ152" s="2">
        <v>-524</v>
      </c>
      <c r="AK152" s="2">
        <v>-205</v>
      </c>
    </row>
    <row r="153" spans="4:37">
      <c r="D153" s="16" t="s">
        <v>205</v>
      </c>
      <c r="E153" s="26"/>
      <c r="F153" s="26"/>
      <c r="H153" s="16"/>
      <c r="I153" s="8"/>
      <c r="J153" s="3"/>
      <c r="K153" s="3"/>
      <c r="L153" s="3"/>
      <c r="M153" s="3"/>
      <c r="N153" s="3"/>
      <c r="O153" s="3"/>
      <c r="P153" s="3">
        <v>10004</v>
      </c>
      <c r="Q153" s="3">
        <v>16582</v>
      </c>
      <c r="R153" s="3">
        <v>22167</v>
      </c>
      <c r="S153" s="3">
        <v>91576</v>
      </c>
      <c r="T153" s="3">
        <v>47314</v>
      </c>
      <c r="U153" s="3">
        <v>47321</v>
      </c>
      <c r="V153" s="3">
        <v>66099</v>
      </c>
      <c r="W153" s="3">
        <v>36054</v>
      </c>
      <c r="X153" s="3">
        <v>57882</v>
      </c>
      <c r="Y153" s="3">
        <f t="shared" si="10"/>
        <v>51311</v>
      </c>
      <c r="Z153" s="3"/>
      <c r="AA153" s="3"/>
      <c r="AB153" s="3"/>
      <c r="AC153" s="3"/>
      <c r="AD153" s="3"/>
      <c r="AE153" s="16" t="s">
        <v>205</v>
      </c>
      <c r="AF153" s="8"/>
      <c r="AG153" s="3">
        <v>47321</v>
      </c>
      <c r="AH153" s="3">
        <v>66099</v>
      </c>
      <c r="AI153" s="3">
        <v>36054</v>
      </c>
      <c r="AJ153" s="3">
        <v>57882</v>
      </c>
      <c r="AK153" s="3">
        <v>51311</v>
      </c>
    </row>
  </sheetData>
  <sortState xmlns:xlrd2="http://schemas.microsoft.com/office/spreadsheetml/2017/richdata2" columnSort="1" ref="P24:X153">
    <sortCondition ref="P24:X24"/>
  </sortState>
  <conditionalFormatting sqref="G14:Y14">
    <cfRule type="cellIs" dxfId="285" priority="12" operator="greaterThan">
      <formula>0.2</formula>
    </cfRule>
    <cfRule type="cellIs" dxfId="284" priority="13" operator="lessThan">
      <formula>0.1</formula>
    </cfRule>
  </conditionalFormatting>
  <conditionalFormatting sqref="G10:Y10">
    <cfRule type="cellIs" dxfId="283" priority="11" operator="greaterThanOrEqual">
      <formula>0.1</formula>
    </cfRule>
  </conditionalFormatting>
  <conditionalFormatting sqref="G10:Y10">
    <cfRule type="cellIs" dxfId="282" priority="10" operator="lessThanOrEqual">
      <formula>0.05</formula>
    </cfRule>
  </conditionalFormatting>
  <conditionalFormatting sqref="AA10:AA12">
    <cfRule type="cellIs" dxfId="281" priority="9" operator="greaterThanOrEqual">
      <formula>0.1</formula>
    </cfRule>
  </conditionalFormatting>
  <conditionalFormatting sqref="AA10:AA12">
    <cfRule type="cellIs" dxfId="280" priority="8" operator="lessThanOrEqual">
      <formula>0.05</formula>
    </cfRule>
  </conditionalFormatting>
  <conditionalFormatting sqref="G11:Y11">
    <cfRule type="cellIs" dxfId="279" priority="7" operator="greaterThanOrEqual">
      <formula>0.1</formula>
    </cfRule>
  </conditionalFormatting>
  <conditionalFormatting sqref="G11:Y11">
    <cfRule type="cellIs" dxfId="278" priority="6" operator="lessThanOrEqual">
      <formula>0.05</formula>
    </cfRule>
  </conditionalFormatting>
  <conditionalFormatting sqref="G12:Y12">
    <cfRule type="cellIs" dxfId="277" priority="5" operator="greaterThanOrEqual">
      <formula>0.1</formula>
    </cfRule>
  </conditionalFormatting>
  <conditionalFormatting sqref="G12:Y12">
    <cfRule type="cellIs" dxfId="276" priority="4" operator="lessThanOrEqual">
      <formula>0.05</formula>
    </cfRule>
  </conditionalFormatting>
  <conditionalFormatting sqref="AA19">
    <cfRule type="cellIs" dxfId="275" priority="3" operator="greaterThan">
      <formula>0.35</formula>
    </cfRule>
  </conditionalFormatting>
  <conditionalFormatting sqref="AA14">
    <cfRule type="cellIs" dxfId="274" priority="1" operator="greaterThan">
      <formula>0.2</formula>
    </cfRule>
    <cfRule type="cellIs" dxfId="273" priority="2" operator="lessThan">
      <formula>0.1</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6E33-8642-45B7-B3CC-EC44C9A37C9D}">
  <dimension ref="A1:AK153"/>
  <sheetViews>
    <sheetView topLeftCell="BA85" workbookViewId="0">
      <selection activeCell="AE100" sqref="AE100"/>
    </sheetView>
  </sheetViews>
  <sheetFormatPr baseColWidth="10" defaultColWidth="8.83203125" defaultRowHeight="15"/>
  <cols>
    <col min="1" max="1" width="22.6640625" customWidth="1"/>
    <col min="3" max="3" width="22.5" customWidth="1"/>
    <col min="4" max="4" width="70.5" customWidth="1"/>
    <col min="5" max="5" width="9.6640625" customWidth="1"/>
    <col min="6" max="6" width="10.5" customWidth="1"/>
    <col min="7" max="8" width="9.6640625" bestFit="1" customWidth="1"/>
    <col min="9" max="9" width="11.5" bestFit="1" customWidth="1"/>
    <col min="10" max="11" width="12.1640625" bestFit="1" customWidth="1"/>
    <col min="12" max="13" width="12.5" bestFit="1" customWidth="1"/>
    <col min="14" max="21" width="13.5" bestFit="1" customWidth="1"/>
    <col min="22" max="23" width="13.83203125" bestFit="1" customWidth="1"/>
    <col min="24" max="25" width="14.5" bestFit="1" customWidth="1"/>
    <col min="26" max="26" width="11.1640625" customWidth="1"/>
    <col min="27" max="27" width="11" customWidth="1"/>
    <col min="28" max="28" width="26.6640625" bestFit="1" customWidth="1"/>
    <col min="29" max="30" width="8.83203125" customWidth="1"/>
    <col min="31" max="31" width="53.33203125" customWidth="1"/>
    <col min="33" max="33" width="13.5" bestFit="1" customWidth="1"/>
    <col min="34" max="35" width="13.83203125" bestFit="1" customWidth="1"/>
    <col min="36" max="37" width="14.5" bestFit="1" customWidth="1"/>
  </cols>
  <sheetData>
    <row r="1" spans="1:28" ht="86.25" customHeight="1">
      <c r="A1" s="36" t="e" vm="3">
        <v>#VALUE!</v>
      </c>
      <c r="AB1" s="36" t="e" vm="3">
        <f>A1</f>
        <v>#VALUE!</v>
      </c>
    </row>
    <row r="3" spans="1:28">
      <c r="AA3" s="37" cm="1">
        <f t="array" ref="AA3">_FV(AB1,"P/E",TRUE)</f>
        <v>17.97</v>
      </c>
      <c r="AB3" t="s">
        <v>70</v>
      </c>
    </row>
    <row r="10" spans="1:28" ht="18">
      <c r="D10" s="34" t="s">
        <v>71</v>
      </c>
      <c r="E10" s="34"/>
      <c r="F10" s="34"/>
      <c r="G10" s="33"/>
      <c r="H10" s="33"/>
      <c r="I10" s="33"/>
      <c r="J10" s="33"/>
      <c r="K10" s="33"/>
      <c r="L10" s="33"/>
      <c r="M10" s="33"/>
      <c r="N10" s="33"/>
      <c r="O10" s="33"/>
      <c r="P10" s="33" t="str">
        <f t="shared" ref="P10:X10" si="0">IF(COUNT(K16:P16)=6,(P16-K16)/(SUM(K16:O16)),"")</f>
        <v/>
      </c>
      <c r="Q10" s="33" t="str">
        <f t="shared" si="0"/>
        <v/>
      </c>
      <c r="R10" s="33" t="str">
        <f t="shared" si="0"/>
        <v/>
      </c>
      <c r="S10" s="33" t="str">
        <f t="shared" si="0"/>
        <v/>
      </c>
      <c r="T10" s="33" t="str">
        <f t="shared" si="0"/>
        <v/>
      </c>
      <c r="U10" s="33">
        <f t="shared" si="0"/>
        <v>0.16980773805300872</v>
      </c>
      <c r="V10" s="33">
        <f t="shared" si="0"/>
        <v>0.15643366909195339</v>
      </c>
      <c r="W10" s="33">
        <f t="shared" si="0"/>
        <v>0.25329736349740328</v>
      </c>
      <c r="X10" s="33">
        <f t="shared" si="0"/>
        <v>0.33905695603534108</v>
      </c>
      <c r="Y10" s="33">
        <f>IF(COUNT(T16:Y16)=6,(Y16-T16)/(SUM(T16:X16)),"")</f>
        <v>0.30520865118433582</v>
      </c>
      <c r="AA10" s="35">
        <f>AVERAGE(U10:Y10)</f>
        <v>0.2447608755724085</v>
      </c>
      <c r="AB10" s="34" t="s">
        <v>71</v>
      </c>
    </row>
    <row r="11" spans="1:28" ht="18">
      <c r="D11" s="34" t="s">
        <v>72</v>
      </c>
      <c r="E11" s="34"/>
      <c r="F11" s="34"/>
      <c r="G11" s="33"/>
      <c r="H11" s="33"/>
      <c r="I11" s="33"/>
      <c r="J11" s="33"/>
      <c r="K11" s="33"/>
      <c r="L11" s="33"/>
      <c r="M11" s="33"/>
      <c r="N11" s="33"/>
      <c r="O11" s="33"/>
      <c r="P11" s="33" t="str">
        <f>IF(COUNT(D16:P16)=11,(P16-D16)/(SUM(D16:O16)),"")</f>
        <v/>
      </c>
      <c r="Q11" s="33" t="str">
        <f t="shared" ref="Q11:X11" si="1">IF(COUNT(G16:Q16)=11,(Q16-G16)/(SUM(G16:P16)),"")</f>
        <v/>
      </c>
      <c r="R11" s="33" t="str">
        <f t="shared" si="1"/>
        <v/>
      </c>
      <c r="S11" s="33" t="str">
        <f t="shared" si="1"/>
        <v/>
      </c>
      <c r="T11" s="33" t="str">
        <f t="shared" si="1"/>
        <v/>
      </c>
      <c r="U11" s="33" t="str">
        <f t="shared" si="1"/>
        <v/>
      </c>
      <c r="V11" s="33" t="str">
        <f t="shared" si="1"/>
        <v/>
      </c>
      <c r="W11" s="33" t="str">
        <f t="shared" si="1"/>
        <v/>
      </c>
      <c r="X11" s="33" t="str">
        <f t="shared" si="1"/>
        <v/>
      </c>
      <c r="Y11" s="33" t="str">
        <f>IF(COUNT(O16:Y16)=11,(Y16-O16)/(SUM(O16:X16)),"")</f>
        <v/>
      </c>
      <c r="AA11" s="35" t="e">
        <f t="shared" ref="AA11:AA12" si="2">AVERAGE(U11:Y11)</f>
        <v>#DIV/0!</v>
      </c>
      <c r="AB11" s="34" t="s">
        <v>72</v>
      </c>
    </row>
    <row r="12" spans="1:28" ht="18">
      <c r="D12" s="34" t="s">
        <v>73</v>
      </c>
      <c r="E12" s="34"/>
      <c r="F12" s="34"/>
      <c r="G12" s="33"/>
      <c r="H12" s="33"/>
      <c r="I12" s="33"/>
      <c r="J12" s="33"/>
      <c r="K12" s="33"/>
      <c r="L12" s="33"/>
      <c r="M12" s="33"/>
      <c r="N12" s="33"/>
      <c r="O12" s="33"/>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73</v>
      </c>
    </row>
    <row r="14" spans="1:28" ht="18">
      <c r="D14" s="32" t="s">
        <v>74</v>
      </c>
      <c r="E14" s="32"/>
      <c r="F14" s="32"/>
      <c r="G14" s="31"/>
      <c r="H14" s="31"/>
      <c r="I14" s="31"/>
      <c r="J14" s="31"/>
      <c r="K14" s="31"/>
      <c r="L14" s="31"/>
      <c r="M14" s="31"/>
      <c r="N14" s="31"/>
      <c r="O14" s="31"/>
      <c r="P14" s="31">
        <f t="shared" ref="P14:W14" si="4">P16/AVERAGE(O17:P17)</f>
        <v>0.17476857099423126</v>
      </c>
      <c r="Q14" s="31">
        <f t="shared" si="4"/>
        <v>0.20520199712651588</v>
      </c>
      <c r="R14" s="31">
        <f t="shared" si="4"/>
        <v>0.18002727958959447</v>
      </c>
      <c r="S14" s="31">
        <f t="shared" si="4"/>
        <v>0.14911768003288614</v>
      </c>
      <c r="T14" s="31">
        <f t="shared" si="4"/>
        <v>0.16094038983945608</v>
      </c>
      <c r="U14" s="31">
        <f t="shared" si="4"/>
        <v>0.19547754674075463</v>
      </c>
      <c r="V14" s="31">
        <f t="shared" si="4"/>
        <v>0.21824378738202888</v>
      </c>
      <c r="W14" s="31">
        <f t="shared" si="4"/>
        <v>0.27553308828147965</v>
      </c>
      <c r="X14" s="31">
        <f>X16/AVERAGE(W17:X17)</f>
        <v>0.28865626486779417</v>
      </c>
      <c r="Y14" s="31">
        <f>Y16/AVERAGE(X17:Y17)</f>
        <v>0.19331218475731224</v>
      </c>
      <c r="AA14" s="39">
        <f>AVERAGE(U14:Y14)</f>
        <v>0.23424457440587393</v>
      </c>
      <c r="AB14" s="32" t="s">
        <v>74</v>
      </c>
    </row>
    <row r="16" spans="1:28">
      <c r="D16" t="s">
        <v>75</v>
      </c>
      <c r="G16" s="21"/>
      <c r="H16" s="21"/>
      <c r="I16" s="21"/>
      <c r="J16" s="21"/>
      <c r="K16" s="21"/>
      <c r="L16" s="21"/>
      <c r="M16" s="21"/>
      <c r="N16" s="21"/>
      <c r="O16" s="21"/>
      <c r="P16" s="21">
        <f t="shared" ref="P16:Y16" si="5">P98</f>
        <v>65530</v>
      </c>
      <c r="Q16" s="21">
        <f t="shared" si="5"/>
        <v>93193</v>
      </c>
      <c r="R16" s="21">
        <f t="shared" si="5"/>
        <v>109945</v>
      </c>
      <c r="S16" s="21">
        <f t="shared" si="5"/>
        <v>99756</v>
      </c>
      <c r="T16" s="21">
        <f t="shared" si="5"/>
        <v>110818</v>
      </c>
      <c r="U16" s="21">
        <f t="shared" si="5"/>
        <v>146909</v>
      </c>
      <c r="V16" s="21">
        <f t="shared" si="5"/>
        <v>180893</v>
      </c>
      <c r="W16" s="21">
        <f t="shared" si="5"/>
        <v>274163</v>
      </c>
      <c r="X16" s="21">
        <f t="shared" si="5"/>
        <v>375253</v>
      </c>
      <c r="Y16" s="21">
        <f t="shared" si="5"/>
        <v>442896</v>
      </c>
      <c r="AB16" t="s">
        <v>75</v>
      </c>
    </row>
    <row r="17" spans="4:37">
      <c r="D17" t="s">
        <v>76</v>
      </c>
      <c r="G17" s="20"/>
      <c r="H17" s="20"/>
      <c r="I17" s="20"/>
      <c r="J17" s="20"/>
      <c r="K17" s="20"/>
      <c r="L17" s="20"/>
      <c r="M17" s="20"/>
      <c r="N17" s="20"/>
      <c r="O17" s="20"/>
      <c r="P17" s="20">
        <f t="shared" ref="P17:Y17" si="6">SUM(P19:P20)</f>
        <v>374953</v>
      </c>
      <c r="Q17" s="20">
        <f t="shared" si="6"/>
        <v>533352</v>
      </c>
      <c r="R17" s="20">
        <f t="shared" si="6"/>
        <v>688074</v>
      </c>
      <c r="S17" s="20">
        <f t="shared" si="6"/>
        <v>649876</v>
      </c>
      <c r="T17" s="20">
        <f t="shared" si="6"/>
        <v>727255</v>
      </c>
      <c r="U17" s="20">
        <f t="shared" si="6"/>
        <v>775823</v>
      </c>
      <c r="V17" s="20">
        <f t="shared" si="6"/>
        <v>881892</v>
      </c>
      <c r="W17" s="20">
        <f t="shared" si="6"/>
        <v>1108163</v>
      </c>
      <c r="X17" s="20">
        <f t="shared" si="6"/>
        <v>1491836</v>
      </c>
      <c r="Y17" s="20">
        <f t="shared" si="6"/>
        <v>3090348</v>
      </c>
      <c r="AB17" t="s">
        <v>76</v>
      </c>
    </row>
    <row r="19" spans="4:37" ht="16">
      <c r="D19" s="1" t="s">
        <v>77</v>
      </c>
      <c r="E19" s="1"/>
      <c r="F19" s="1"/>
      <c r="G19" s="19"/>
      <c r="H19" s="19"/>
      <c r="I19" s="19"/>
      <c r="J19" s="19"/>
      <c r="K19" s="19"/>
      <c r="L19" s="19"/>
      <c r="M19" s="19"/>
      <c r="N19" s="19"/>
      <c r="O19" s="19"/>
      <c r="P19" s="19">
        <f t="shared" ref="P19:Y19" si="7">SUM(P44:P45,P65)</f>
        <v>1286</v>
      </c>
      <c r="Q19" s="19">
        <f t="shared" si="7"/>
        <v>96932</v>
      </c>
      <c r="R19" s="19">
        <f t="shared" si="7"/>
        <v>189343</v>
      </c>
      <c r="S19" s="19">
        <f t="shared" si="7"/>
        <v>4307</v>
      </c>
      <c r="T19" s="19">
        <f t="shared" si="7"/>
        <v>34447</v>
      </c>
      <c r="U19" s="19">
        <f t="shared" si="7"/>
        <v>0</v>
      </c>
      <c r="V19" s="19">
        <f t="shared" si="7"/>
        <v>0</v>
      </c>
      <c r="W19" s="19">
        <f t="shared" si="7"/>
        <v>47301</v>
      </c>
      <c r="X19" s="19">
        <f t="shared" si="7"/>
        <v>180120</v>
      </c>
      <c r="Y19" s="19">
        <f t="shared" si="7"/>
        <v>1465516</v>
      </c>
      <c r="AA19" s="38">
        <f>Y19/SUM(Y19:Y20)</f>
        <v>0.4742236149456307</v>
      </c>
      <c r="AB19" s="1" t="s">
        <v>77</v>
      </c>
    </row>
    <row r="20" spans="4:37">
      <c r="D20" s="1" t="s">
        <v>78</v>
      </c>
      <c r="E20" s="1"/>
      <c r="F20" s="1"/>
      <c r="G20" s="19"/>
      <c r="H20" s="19"/>
      <c r="I20" s="19"/>
      <c r="J20" s="19"/>
      <c r="K20" s="19"/>
      <c r="L20" s="19"/>
      <c r="M20" s="19"/>
      <c r="N20" s="19"/>
      <c r="O20" s="19"/>
      <c r="P20" s="19">
        <f t="shared" ref="P20:Y20" si="8">P72</f>
        <v>373667</v>
      </c>
      <c r="Q20" s="19">
        <f t="shared" si="8"/>
        <v>436420</v>
      </c>
      <c r="R20" s="19">
        <f t="shared" si="8"/>
        <v>498731</v>
      </c>
      <c r="S20" s="19">
        <f t="shared" si="8"/>
        <v>645569</v>
      </c>
      <c r="T20" s="19">
        <f t="shared" si="8"/>
        <v>692808</v>
      </c>
      <c r="U20" s="19">
        <f t="shared" si="8"/>
        <v>775823</v>
      </c>
      <c r="V20" s="19">
        <f t="shared" si="8"/>
        <v>881892</v>
      </c>
      <c r="W20" s="19">
        <f t="shared" si="8"/>
        <v>1060862</v>
      </c>
      <c r="X20" s="19">
        <f t="shared" si="8"/>
        <v>1311716</v>
      </c>
      <c r="Y20" s="19">
        <f t="shared" si="8"/>
        <v>1624832</v>
      </c>
      <c r="AA20" s="29">
        <f>Y20/SUM(Y19:Y20)</f>
        <v>0.5257763850543693</v>
      </c>
      <c r="AB20" s="1" t="s">
        <v>78</v>
      </c>
    </row>
    <row r="24" spans="4:37">
      <c r="G24" s="1"/>
      <c r="H24" s="1"/>
      <c r="I24" s="1"/>
      <c r="J24" s="1"/>
      <c r="K24" s="1"/>
      <c r="L24" s="1"/>
      <c r="M24" s="1"/>
      <c r="N24" s="1"/>
      <c r="O24" s="1"/>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79</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ht="16">
      <c r="D26" s="13" t="s">
        <v>80</v>
      </c>
      <c r="E26" s="23"/>
      <c r="F26" s="23"/>
      <c r="G26" s="3"/>
      <c r="H26" s="3"/>
      <c r="I26" s="3"/>
      <c r="J26" s="3"/>
      <c r="K26" s="3"/>
      <c r="L26" s="3"/>
      <c r="M26" s="3"/>
      <c r="N26" s="3"/>
      <c r="O26" s="3"/>
      <c r="P26" s="3">
        <v>796770</v>
      </c>
      <c r="Q26" s="3">
        <v>1029683</v>
      </c>
      <c r="R26" s="3">
        <v>1418050</v>
      </c>
      <c r="S26" s="3">
        <v>1262865</v>
      </c>
      <c r="T26" s="3">
        <v>1792002</v>
      </c>
      <c r="U26" s="3">
        <v>2258571</v>
      </c>
      <c r="V26" s="3">
        <v>2136161</v>
      </c>
      <c r="W26" s="3">
        <v>3060962</v>
      </c>
      <c r="X26" s="3">
        <v>3012833</v>
      </c>
      <c r="Y26" s="3">
        <f>AK26</f>
        <v>4993827</v>
      </c>
      <c r="Z26" s="3"/>
      <c r="AA26" s="3"/>
      <c r="AB26" s="3"/>
      <c r="AC26" s="3"/>
      <c r="AD26" s="3"/>
      <c r="AE26" s="89" t="s">
        <v>80</v>
      </c>
      <c r="AF26" s="90"/>
      <c r="AG26" s="92">
        <v>2258571</v>
      </c>
      <c r="AH26" s="92">
        <v>2136161</v>
      </c>
      <c r="AI26" s="92">
        <v>3060962</v>
      </c>
      <c r="AJ26" s="92">
        <v>3012833</v>
      </c>
      <c r="AK26" s="92">
        <v>4993827</v>
      </c>
    </row>
    <row r="27" spans="4:37" ht="16">
      <c r="D27" s="14" t="s">
        <v>81</v>
      </c>
      <c r="E27" s="24"/>
      <c r="F27" s="24"/>
      <c r="G27" s="4"/>
      <c r="H27" s="4"/>
      <c r="I27" s="4"/>
      <c r="J27" s="4"/>
      <c r="K27" s="4"/>
      <c r="L27" s="4"/>
      <c r="M27" s="4"/>
      <c r="N27" s="4"/>
      <c r="O27" s="4"/>
      <c r="P27" s="4">
        <v>13547</v>
      </c>
      <c r="Q27" s="4">
        <v>49800</v>
      </c>
      <c r="R27" s="4">
        <v>106470</v>
      </c>
      <c r="S27" s="4">
        <v>111350</v>
      </c>
      <c r="T27" s="4">
        <v>83509</v>
      </c>
      <c r="U27" s="4">
        <v>423994</v>
      </c>
      <c r="V27" s="4">
        <v>809012</v>
      </c>
      <c r="W27" s="4">
        <v>504101</v>
      </c>
      <c r="X27" s="4">
        <v>668144</v>
      </c>
      <c r="Y27" s="3">
        <f t="shared" ref="Y27:Y90" si="9">AK27</f>
        <v>413861</v>
      </c>
      <c r="Z27" s="4"/>
      <c r="AA27" s="4"/>
      <c r="AB27" s="4"/>
      <c r="AC27" s="4"/>
      <c r="AD27" s="4"/>
      <c r="AE27" s="93" t="s">
        <v>81</v>
      </c>
      <c r="AF27" s="90"/>
      <c r="AG27" s="94">
        <v>423994</v>
      </c>
      <c r="AH27" s="94">
        <v>809012</v>
      </c>
      <c r="AI27" s="94">
        <v>504101</v>
      </c>
      <c r="AJ27" s="94">
        <v>668144</v>
      </c>
      <c r="AK27" s="94">
        <v>413861</v>
      </c>
    </row>
    <row r="28" spans="4:37" ht="16">
      <c r="D28" s="14" t="s">
        <v>82</v>
      </c>
      <c r="E28" s="24"/>
      <c r="F28" s="24"/>
      <c r="G28" s="5"/>
      <c r="H28" s="5"/>
      <c r="I28" s="5"/>
      <c r="J28" s="4"/>
      <c r="K28" s="4"/>
      <c r="L28" s="4"/>
      <c r="M28" s="4"/>
      <c r="N28" s="5"/>
      <c r="O28" s="4"/>
      <c r="P28" s="5">
        <v>0</v>
      </c>
      <c r="Q28" s="5">
        <v>0</v>
      </c>
      <c r="R28" s="5">
        <v>0</v>
      </c>
      <c r="S28" s="5">
        <v>0</v>
      </c>
      <c r="T28" s="4">
        <v>3000</v>
      </c>
      <c r="U28" s="5">
        <v>0</v>
      </c>
      <c r="V28" s="5">
        <v>0</v>
      </c>
      <c r="W28" s="5">
        <v>0</v>
      </c>
      <c r="X28" s="4">
        <v>100000</v>
      </c>
      <c r="Y28" s="3">
        <f t="shared" si="9"/>
        <v>1222000</v>
      </c>
      <c r="Z28" s="5"/>
      <c r="AA28" s="5"/>
      <c r="AB28" s="5"/>
      <c r="AC28" s="5"/>
      <c r="AD28" s="5"/>
      <c r="AE28" s="93" t="s">
        <v>82</v>
      </c>
      <c r="AF28" s="90"/>
      <c r="AG28" s="90">
        <v>0</v>
      </c>
      <c r="AH28" s="90">
        <v>0</v>
      </c>
      <c r="AI28" s="90">
        <v>0</v>
      </c>
      <c r="AJ28" s="94">
        <v>100000</v>
      </c>
      <c r="AK28" s="94">
        <v>1222000</v>
      </c>
    </row>
    <row r="29" spans="4:37" ht="16">
      <c r="D29" s="14" t="s">
        <v>83</v>
      </c>
      <c r="E29" s="24"/>
      <c r="F29" s="24"/>
      <c r="G29" s="4"/>
      <c r="H29" s="4"/>
      <c r="I29" s="4"/>
      <c r="J29" s="4"/>
      <c r="K29" s="4"/>
      <c r="L29" s="4"/>
      <c r="M29" s="4"/>
      <c r="N29" s="4"/>
      <c r="O29" s="4"/>
      <c r="P29" s="4">
        <v>318812</v>
      </c>
      <c r="Q29" s="4">
        <v>505186</v>
      </c>
      <c r="R29" s="4">
        <v>703263</v>
      </c>
      <c r="S29" s="4">
        <v>818163</v>
      </c>
      <c r="T29" s="4">
        <v>1142636</v>
      </c>
      <c r="U29" s="4">
        <v>1361978</v>
      </c>
      <c r="V29" s="4">
        <v>907804</v>
      </c>
      <c r="W29" s="4">
        <v>1839835</v>
      </c>
      <c r="X29" s="4">
        <v>1609984</v>
      </c>
      <c r="Y29" s="3">
        <f t="shared" si="9"/>
        <v>2366805</v>
      </c>
      <c r="Z29" s="4"/>
      <c r="AA29" s="4"/>
      <c r="AB29" s="4"/>
      <c r="AC29" s="4"/>
      <c r="AD29" s="4"/>
      <c r="AE29" s="93" t="s">
        <v>83</v>
      </c>
      <c r="AF29" s="90"/>
      <c r="AG29" s="94">
        <v>1361978</v>
      </c>
      <c r="AH29" s="94">
        <v>907804</v>
      </c>
      <c r="AI29" s="94">
        <v>1839835</v>
      </c>
      <c r="AJ29" s="94">
        <v>1609984</v>
      </c>
      <c r="AK29" s="94">
        <v>2366805</v>
      </c>
    </row>
    <row r="30" spans="4:37" ht="16">
      <c r="D30" s="14" t="s">
        <v>84</v>
      </c>
      <c r="E30" s="24"/>
      <c r="F30" s="24"/>
      <c r="G30" s="4"/>
      <c r="H30" s="4"/>
      <c r="I30" s="4"/>
      <c r="J30" s="4"/>
      <c r="K30" s="4"/>
      <c r="L30" s="4"/>
      <c r="M30" s="4"/>
      <c r="N30" s="4"/>
      <c r="O30" s="4"/>
      <c r="P30" s="4">
        <v>428107</v>
      </c>
      <c r="Q30" s="4">
        <v>465363</v>
      </c>
      <c r="R30" s="4">
        <v>587111</v>
      </c>
      <c r="S30" s="4">
        <v>325792</v>
      </c>
      <c r="T30" s="4">
        <v>537517</v>
      </c>
      <c r="U30" s="4">
        <v>440495</v>
      </c>
      <c r="V30" s="4">
        <v>371398</v>
      </c>
      <c r="W30" s="4">
        <v>670361</v>
      </c>
      <c r="X30" s="4">
        <v>565625</v>
      </c>
      <c r="Y30" s="3">
        <f t="shared" si="9"/>
        <v>906595</v>
      </c>
      <c r="Z30" s="4"/>
      <c r="AA30" s="4"/>
      <c r="AB30" s="4"/>
      <c r="AC30" s="4"/>
      <c r="AD30" s="4"/>
      <c r="AE30" s="93" t="s">
        <v>84</v>
      </c>
      <c r="AF30" s="90"/>
      <c r="AG30" s="94">
        <v>440495</v>
      </c>
      <c r="AH30" s="94">
        <v>371398</v>
      </c>
      <c r="AI30" s="94">
        <v>670361</v>
      </c>
      <c r="AJ30" s="94">
        <v>565625</v>
      </c>
      <c r="AK30" s="94">
        <v>906595</v>
      </c>
    </row>
    <row r="31" spans="4:37" ht="16">
      <c r="D31" s="14" t="s">
        <v>85</v>
      </c>
      <c r="E31" s="24"/>
      <c r="F31" s="24"/>
      <c r="G31" s="5"/>
      <c r="H31" s="5"/>
      <c r="I31" s="4"/>
      <c r="J31" s="4"/>
      <c r="K31" s="4"/>
      <c r="L31" s="4"/>
      <c r="M31" s="4"/>
      <c r="N31" s="4"/>
      <c r="O31" s="4"/>
      <c r="P31" s="4">
        <v>36304</v>
      </c>
      <c r="Q31" s="4">
        <v>9334</v>
      </c>
      <c r="R31" s="4">
        <v>21207</v>
      </c>
      <c r="S31" s="4">
        <v>7560</v>
      </c>
      <c r="T31" s="4">
        <v>25340</v>
      </c>
      <c r="U31" s="4">
        <v>32105</v>
      </c>
      <c r="V31" s="4">
        <v>47947</v>
      </c>
      <c r="W31" s="4">
        <v>46665</v>
      </c>
      <c r="X31" s="4">
        <v>69080</v>
      </c>
      <c r="Y31" s="3">
        <f t="shared" si="9"/>
        <v>84566</v>
      </c>
      <c r="Z31" s="4"/>
      <c r="AA31" s="4"/>
      <c r="AB31" s="4"/>
      <c r="AC31" s="4"/>
      <c r="AD31" s="4"/>
      <c r="AE31" s="93" t="s">
        <v>85</v>
      </c>
      <c r="AF31" s="90"/>
      <c r="AG31" s="94">
        <v>32105</v>
      </c>
      <c r="AH31" s="94">
        <v>47947</v>
      </c>
      <c r="AI31" s="94">
        <v>46665</v>
      </c>
      <c r="AJ31" s="94">
        <v>69080</v>
      </c>
      <c r="AK31" s="94">
        <v>84566</v>
      </c>
    </row>
    <row r="32" spans="4:37" ht="16">
      <c r="D32" s="13" t="s">
        <v>86</v>
      </c>
      <c r="E32" s="23"/>
      <c r="F32" s="23"/>
      <c r="G32" s="3"/>
      <c r="H32" s="3"/>
      <c r="I32" s="3"/>
      <c r="J32" s="3"/>
      <c r="K32" s="3"/>
      <c r="L32" s="3"/>
      <c r="M32" s="3"/>
      <c r="N32" s="3"/>
      <c r="O32" s="3"/>
      <c r="P32" s="3">
        <v>47450</v>
      </c>
      <c r="Q32" s="3">
        <v>47412</v>
      </c>
      <c r="R32" s="3">
        <v>40218</v>
      </c>
      <c r="S32" s="3">
        <v>32152</v>
      </c>
      <c r="T32" s="3">
        <v>30923</v>
      </c>
      <c r="U32" s="3">
        <v>62288</v>
      </c>
      <c r="V32" s="3">
        <v>312379</v>
      </c>
      <c r="W32" s="3">
        <v>818141</v>
      </c>
      <c r="X32" s="3">
        <v>950607</v>
      </c>
      <c r="Y32" s="3">
        <f t="shared" si="9"/>
        <v>1047137</v>
      </c>
      <c r="Z32" s="3"/>
      <c r="AA32" s="3"/>
      <c r="AB32" s="3"/>
      <c r="AC32" s="3"/>
      <c r="AD32" s="3"/>
      <c r="AE32" s="89" t="s">
        <v>86</v>
      </c>
      <c r="AF32" s="90"/>
      <c r="AG32" s="92">
        <v>62288</v>
      </c>
      <c r="AH32" s="92">
        <v>312379</v>
      </c>
      <c r="AI32" s="92">
        <v>818141</v>
      </c>
      <c r="AJ32" s="92">
        <v>950607</v>
      </c>
      <c r="AK32" s="92">
        <v>1047137</v>
      </c>
    </row>
    <row r="33" spans="4:37" ht="16">
      <c r="D33" s="14" t="s">
        <v>87</v>
      </c>
      <c r="E33" s="24"/>
      <c r="F33" s="24"/>
      <c r="G33" s="5"/>
      <c r="H33" s="5"/>
      <c r="I33" s="5"/>
      <c r="J33" s="4"/>
      <c r="K33" s="5"/>
      <c r="L33" s="5"/>
      <c r="M33" s="4"/>
      <c r="N33" s="4"/>
      <c r="O33" s="4"/>
      <c r="P33" s="5">
        <v>0</v>
      </c>
      <c r="Q33" s="5">
        <v>0</v>
      </c>
      <c r="R33" s="5">
        <v>0</v>
      </c>
      <c r="S33" s="5">
        <v>0</v>
      </c>
      <c r="T33" s="5">
        <v>0</v>
      </c>
      <c r="U33" s="5">
        <v>0</v>
      </c>
      <c r="V33" s="5">
        <v>0</v>
      </c>
      <c r="W33" s="5">
        <v>0</v>
      </c>
      <c r="X33" s="5">
        <v>0</v>
      </c>
      <c r="Y33" s="3">
        <f t="shared" si="9"/>
        <v>0</v>
      </c>
      <c r="Z33" s="4"/>
      <c r="AA33" s="4"/>
      <c r="AB33" s="4"/>
      <c r="AC33" s="4"/>
      <c r="AD33" s="4"/>
      <c r="AE33" s="93" t="s">
        <v>87</v>
      </c>
      <c r="AF33" s="90"/>
      <c r="AG33" s="90">
        <v>0</v>
      </c>
      <c r="AH33" s="90">
        <v>0</v>
      </c>
      <c r="AI33" s="90">
        <v>0</v>
      </c>
      <c r="AJ33" s="90">
        <v>0</v>
      </c>
      <c r="AK33" s="90">
        <v>0</v>
      </c>
    </row>
    <row r="34" spans="4:37" ht="16">
      <c r="D34" s="14" t="s">
        <v>88</v>
      </c>
      <c r="E34" s="24"/>
      <c r="F34" s="24"/>
      <c r="G34" s="4"/>
      <c r="H34" s="4"/>
      <c r="I34" s="4"/>
      <c r="J34" s="4"/>
      <c r="K34" s="4"/>
      <c r="L34" s="4"/>
      <c r="M34" s="4"/>
      <c r="N34" s="4"/>
      <c r="O34" s="4"/>
      <c r="P34" s="4">
        <v>30526</v>
      </c>
      <c r="Q34" s="4">
        <v>32655</v>
      </c>
      <c r="R34" s="4">
        <v>32119</v>
      </c>
      <c r="S34" s="4">
        <v>28584</v>
      </c>
      <c r="T34" s="4">
        <v>27966</v>
      </c>
      <c r="U34" s="4">
        <v>43309</v>
      </c>
      <c r="V34" s="4">
        <v>274063</v>
      </c>
      <c r="W34" s="4">
        <v>395843</v>
      </c>
      <c r="X34" s="4">
        <v>461397</v>
      </c>
      <c r="Y34" s="3">
        <f t="shared" si="9"/>
        <v>372855</v>
      </c>
      <c r="Z34" s="4"/>
      <c r="AA34" s="4"/>
      <c r="AB34" s="4"/>
      <c r="AC34" s="4"/>
      <c r="AD34" s="4"/>
      <c r="AE34" s="93" t="s">
        <v>88</v>
      </c>
      <c r="AF34" s="90"/>
      <c r="AG34" s="94">
        <v>43309</v>
      </c>
      <c r="AH34" s="94">
        <v>274063</v>
      </c>
      <c r="AI34" s="94">
        <v>395843</v>
      </c>
      <c r="AJ34" s="94">
        <v>461397</v>
      </c>
      <c r="AK34" s="94">
        <v>372855</v>
      </c>
    </row>
    <row r="35" spans="4:37" ht="16">
      <c r="D35" s="14" t="s">
        <v>89</v>
      </c>
      <c r="E35" s="24"/>
      <c r="F35" s="24"/>
      <c r="G35" s="5"/>
      <c r="H35" s="5"/>
      <c r="I35" s="5"/>
      <c r="J35" s="4"/>
      <c r="K35" s="4"/>
      <c r="L35" s="4"/>
      <c r="M35" s="4"/>
      <c r="N35" s="4"/>
      <c r="O35" s="4"/>
      <c r="P35" s="4">
        <v>12366</v>
      </c>
      <c r="Q35" s="4">
        <v>7848</v>
      </c>
      <c r="R35" s="4">
        <v>3331</v>
      </c>
      <c r="S35" s="5">
        <v>0</v>
      </c>
      <c r="T35" s="5">
        <v>0</v>
      </c>
      <c r="U35" s="5">
        <v>0</v>
      </c>
      <c r="V35" s="5">
        <v>0</v>
      </c>
      <c r="W35" s="4">
        <v>183616</v>
      </c>
      <c r="X35" s="4">
        <v>363686</v>
      </c>
      <c r="Y35" s="3">
        <f t="shared" si="9"/>
        <v>562548</v>
      </c>
      <c r="Z35" s="5"/>
      <c r="AA35" s="5"/>
      <c r="AB35" s="5"/>
      <c r="AC35" s="5"/>
      <c r="AD35" s="5"/>
      <c r="AE35" s="93" t="s">
        <v>89</v>
      </c>
      <c r="AF35" s="90"/>
      <c r="AG35" s="90">
        <v>0</v>
      </c>
      <c r="AH35" s="90">
        <v>0</v>
      </c>
      <c r="AI35" s="94">
        <v>183616</v>
      </c>
      <c r="AJ35" s="94">
        <v>363686</v>
      </c>
      <c r="AK35" s="94">
        <v>562548</v>
      </c>
    </row>
    <row r="36" spans="4:37" ht="16">
      <c r="D36" s="14" t="s">
        <v>90</v>
      </c>
      <c r="E36" s="24"/>
      <c r="F36" s="24"/>
      <c r="G36" s="4"/>
      <c r="H36" s="4"/>
      <c r="I36" s="5"/>
      <c r="J36" s="4"/>
      <c r="K36" s="4"/>
      <c r="L36" s="4"/>
      <c r="M36" s="4"/>
      <c r="N36" s="4"/>
      <c r="O36" s="4"/>
      <c r="P36" s="5">
        <v>0</v>
      </c>
      <c r="Q36" s="5">
        <v>260</v>
      </c>
      <c r="R36" s="5">
        <v>0</v>
      </c>
      <c r="S36" s="4">
        <v>2171</v>
      </c>
      <c r="T36" s="5">
        <v>0</v>
      </c>
      <c r="U36" s="5">
        <v>0</v>
      </c>
      <c r="V36" s="4">
        <v>3175</v>
      </c>
      <c r="W36" s="4">
        <v>216866</v>
      </c>
      <c r="X36" s="4">
        <v>102617</v>
      </c>
      <c r="Y36" s="3">
        <f t="shared" si="9"/>
        <v>93603</v>
      </c>
      <c r="Z36" s="4"/>
      <c r="AA36" s="4"/>
      <c r="AB36" s="4"/>
      <c r="AC36" s="4"/>
      <c r="AD36" s="4"/>
      <c r="AE36" s="93" t="s">
        <v>90</v>
      </c>
      <c r="AF36" s="90"/>
      <c r="AG36" s="90">
        <v>0</v>
      </c>
      <c r="AH36" s="94">
        <v>3175</v>
      </c>
      <c r="AI36" s="94">
        <v>216866</v>
      </c>
      <c r="AJ36" s="94">
        <v>102617</v>
      </c>
      <c r="AK36" s="94">
        <v>93603</v>
      </c>
    </row>
    <row r="37" spans="4:37" ht="16">
      <c r="D37" s="14" t="s">
        <v>91</v>
      </c>
      <c r="E37" s="24"/>
      <c r="F37" s="24"/>
      <c r="G37" s="5"/>
      <c r="H37" s="5"/>
      <c r="I37" s="5"/>
      <c r="J37" s="4"/>
      <c r="K37" s="4"/>
      <c r="L37" s="4"/>
      <c r="M37" s="4"/>
      <c r="N37" s="4"/>
      <c r="O37" s="4"/>
      <c r="P37" s="5">
        <v>0</v>
      </c>
      <c r="Q37" s="5">
        <v>0</v>
      </c>
      <c r="R37" s="5">
        <v>0</v>
      </c>
      <c r="S37" s="5">
        <v>0</v>
      </c>
      <c r="T37" s="5">
        <v>0</v>
      </c>
      <c r="U37" s="5">
        <v>0</v>
      </c>
      <c r="V37" s="5">
        <v>0</v>
      </c>
      <c r="W37" s="5">
        <v>0</v>
      </c>
      <c r="X37" s="5">
        <v>0</v>
      </c>
      <c r="Y37" s="3">
        <f t="shared" si="9"/>
        <v>0</v>
      </c>
      <c r="Z37" s="5"/>
      <c r="AA37" s="5"/>
      <c r="AB37" s="5"/>
      <c r="AC37" s="5"/>
      <c r="AD37" s="5"/>
      <c r="AE37" s="93" t="s">
        <v>91</v>
      </c>
      <c r="AF37" s="90"/>
      <c r="AG37" s="90">
        <v>0</v>
      </c>
      <c r="AH37" s="90">
        <v>0</v>
      </c>
      <c r="AI37" s="90">
        <v>0</v>
      </c>
      <c r="AJ37" s="90">
        <v>0</v>
      </c>
      <c r="AK37" s="90">
        <v>0</v>
      </c>
    </row>
    <row r="38" spans="4:37" ht="16">
      <c r="D38" s="14" t="s">
        <v>92</v>
      </c>
      <c r="E38" s="24"/>
      <c r="F38" s="24"/>
      <c r="G38" s="5"/>
      <c r="H38" s="4"/>
      <c r="I38" s="5"/>
      <c r="J38" s="4"/>
      <c r="K38" s="4"/>
      <c r="L38" s="4"/>
      <c r="M38" s="4"/>
      <c r="N38" s="4"/>
      <c r="O38" s="4"/>
      <c r="P38" s="4">
        <v>4558</v>
      </c>
      <c r="Q38" s="4">
        <v>6649</v>
      </c>
      <c r="R38" s="4">
        <v>4768</v>
      </c>
      <c r="S38" s="4">
        <v>1397</v>
      </c>
      <c r="T38" s="4">
        <v>2957</v>
      </c>
      <c r="U38" s="4">
        <v>18979</v>
      </c>
      <c r="V38" s="4">
        <v>35141</v>
      </c>
      <c r="W38" s="4">
        <v>21816</v>
      </c>
      <c r="X38" s="4">
        <v>22907</v>
      </c>
      <c r="Y38" s="3">
        <f t="shared" si="9"/>
        <v>18131</v>
      </c>
      <c r="Z38" s="4"/>
      <c r="AA38" s="4"/>
      <c r="AB38" s="4"/>
      <c r="AC38" s="4"/>
      <c r="AD38" s="4"/>
      <c r="AE38" s="93" t="s">
        <v>92</v>
      </c>
      <c r="AF38" s="90"/>
      <c r="AG38" s="94">
        <v>18979</v>
      </c>
      <c r="AH38" s="94">
        <v>35141</v>
      </c>
      <c r="AI38" s="94">
        <v>21816</v>
      </c>
      <c r="AJ38" s="94">
        <v>22907</v>
      </c>
      <c r="AK38" s="94">
        <v>18131</v>
      </c>
    </row>
    <row r="39" spans="4:37" ht="16">
      <c r="D39" s="15" t="s">
        <v>93</v>
      </c>
      <c r="E39" s="25"/>
      <c r="F39" s="25"/>
      <c r="G39" s="5"/>
      <c r="H39" s="5"/>
      <c r="I39" s="5"/>
      <c r="J39" s="5"/>
      <c r="K39" s="5"/>
      <c r="L39" s="4"/>
      <c r="M39" s="4"/>
      <c r="N39" s="4"/>
      <c r="O39" s="4"/>
      <c r="P39" s="5">
        <v>0</v>
      </c>
      <c r="Q39" s="5">
        <v>0</v>
      </c>
      <c r="R39" s="5">
        <v>0</v>
      </c>
      <c r="S39" s="5">
        <v>0</v>
      </c>
      <c r="T39" s="5">
        <v>0</v>
      </c>
      <c r="U39" s="5">
        <v>0</v>
      </c>
      <c r="V39" s="5">
        <v>0</v>
      </c>
      <c r="W39" s="5">
        <v>0</v>
      </c>
      <c r="X39" s="5">
        <v>0</v>
      </c>
      <c r="Y39" s="3">
        <f t="shared" si="9"/>
        <v>0</v>
      </c>
      <c r="Z39" s="5"/>
      <c r="AA39" s="5"/>
      <c r="AB39" s="5"/>
      <c r="AC39" s="5"/>
      <c r="AD39" s="5"/>
      <c r="AE39" s="93" t="s">
        <v>93</v>
      </c>
      <c r="AF39" s="90"/>
      <c r="AG39" s="90">
        <v>0</v>
      </c>
      <c r="AH39" s="90">
        <v>0</v>
      </c>
      <c r="AI39" s="90">
        <v>0</v>
      </c>
      <c r="AJ39" s="90">
        <v>0</v>
      </c>
      <c r="AK39" s="90">
        <v>0</v>
      </c>
    </row>
    <row r="40" spans="4:37" ht="16">
      <c r="D40" s="16" t="s">
        <v>94</v>
      </c>
      <c r="E40" s="26"/>
      <c r="F40" s="26"/>
      <c r="G40" s="3"/>
      <c r="H40" s="3"/>
      <c r="I40" s="3"/>
      <c r="J40" s="3"/>
      <c r="K40" s="3"/>
      <c r="L40" s="3"/>
      <c r="M40" s="3"/>
      <c r="N40" s="3"/>
      <c r="O40" s="3"/>
      <c r="P40" s="3">
        <v>844220</v>
      </c>
      <c r="Q40" s="3">
        <v>1077095</v>
      </c>
      <c r="R40" s="3">
        <v>1458268</v>
      </c>
      <c r="S40" s="3">
        <v>1295017</v>
      </c>
      <c r="T40" s="3">
        <v>1822925</v>
      </c>
      <c r="U40" s="3">
        <v>2320859</v>
      </c>
      <c r="V40" s="3">
        <v>2448539</v>
      </c>
      <c r="W40" s="3">
        <v>3879102</v>
      </c>
      <c r="X40" s="3">
        <v>3963440</v>
      </c>
      <c r="Y40" s="3">
        <f t="shared" si="9"/>
        <v>6040965</v>
      </c>
      <c r="Z40" s="3"/>
      <c r="AA40" s="3"/>
      <c r="AB40" s="3"/>
      <c r="AC40" s="3"/>
      <c r="AD40" s="3"/>
      <c r="AE40" s="89" t="s">
        <v>94</v>
      </c>
      <c r="AF40" s="90"/>
      <c r="AG40" s="92">
        <v>2320859</v>
      </c>
      <c r="AH40" s="92">
        <v>2448539</v>
      </c>
      <c r="AI40" s="92">
        <v>3879102</v>
      </c>
      <c r="AJ40" s="92">
        <v>3963440</v>
      </c>
      <c r="AK40" s="92">
        <v>6040965</v>
      </c>
    </row>
    <row r="41" spans="4:37" ht="16">
      <c r="D41" s="12" t="s">
        <v>95</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95</v>
      </c>
      <c r="AF41" s="90"/>
      <c r="AG41" s="91"/>
      <c r="AH41" s="91"/>
      <c r="AI41" s="91"/>
      <c r="AJ41" s="91"/>
      <c r="AK41" s="91"/>
    </row>
    <row r="42" spans="4:37" ht="16">
      <c r="D42" s="13" t="s">
        <v>96</v>
      </c>
      <c r="E42" s="23"/>
      <c r="F42" s="23"/>
      <c r="G42" s="3"/>
      <c r="H42" s="3"/>
      <c r="I42" s="3"/>
      <c r="J42" s="3"/>
      <c r="K42" s="3"/>
      <c r="L42" s="3"/>
      <c r="M42" s="3"/>
      <c r="N42" s="3"/>
      <c r="O42" s="3"/>
      <c r="P42" s="3">
        <v>470553</v>
      </c>
      <c r="Q42" s="3">
        <v>640675</v>
      </c>
      <c r="R42" s="3">
        <v>959537</v>
      </c>
      <c r="S42" s="3">
        <v>649448</v>
      </c>
      <c r="T42" s="3">
        <v>1130118</v>
      </c>
      <c r="U42" s="3">
        <v>1545036</v>
      </c>
      <c r="V42" s="3">
        <v>1566647</v>
      </c>
      <c r="W42" s="3">
        <v>2818240</v>
      </c>
      <c r="X42" s="3">
        <v>2651724</v>
      </c>
      <c r="Y42" s="3">
        <f t="shared" si="9"/>
        <v>4416133</v>
      </c>
      <c r="Z42" s="3"/>
      <c r="AA42" s="3"/>
      <c r="AB42" s="3"/>
      <c r="AC42" s="3"/>
      <c r="AD42" s="3"/>
      <c r="AE42" s="89" t="s">
        <v>96</v>
      </c>
      <c r="AF42" s="90"/>
      <c r="AG42" s="92">
        <v>1545036</v>
      </c>
      <c r="AH42" s="92">
        <v>1566647</v>
      </c>
      <c r="AI42" s="92">
        <v>2818240</v>
      </c>
      <c r="AJ42" s="92">
        <v>2651724</v>
      </c>
      <c r="AK42" s="92">
        <v>4416133</v>
      </c>
    </row>
    <row r="43" spans="4:37" ht="16">
      <c r="D43" s="14" t="s">
        <v>97</v>
      </c>
      <c r="E43" s="24"/>
      <c r="F43" s="24"/>
      <c r="G43" s="4"/>
      <c r="H43" s="4"/>
      <c r="I43" s="4"/>
      <c r="J43" s="4"/>
      <c r="K43" s="4"/>
      <c r="L43" s="4"/>
      <c r="M43" s="4"/>
      <c r="N43" s="4"/>
      <c r="O43" s="4"/>
      <c r="P43" s="4">
        <v>428030</v>
      </c>
      <c r="Q43" s="4">
        <v>570269</v>
      </c>
      <c r="R43" s="4">
        <v>959537</v>
      </c>
      <c r="S43" s="4">
        <v>649448</v>
      </c>
      <c r="T43" s="4">
        <v>1130118</v>
      </c>
      <c r="U43" s="4">
        <v>1545036</v>
      </c>
      <c r="V43" s="4">
        <v>1566647</v>
      </c>
      <c r="W43" s="4">
        <v>2800689</v>
      </c>
      <c r="X43" s="4">
        <v>2488417</v>
      </c>
      <c r="Y43" s="3">
        <f t="shared" si="9"/>
        <v>4133054</v>
      </c>
      <c r="Z43" s="4"/>
      <c r="AA43" s="4"/>
      <c r="AB43" s="4"/>
      <c r="AC43" s="4"/>
      <c r="AD43" s="4"/>
      <c r="AE43" s="93" t="s">
        <v>97</v>
      </c>
      <c r="AF43" s="90"/>
      <c r="AG43" s="94">
        <v>1545036</v>
      </c>
      <c r="AH43" s="94">
        <v>1566647</v>
      </c>
      <c r="AI43" s="94">
        <v>2800689</v>
      </c>
      <c r="AJ43" s="94">
        <v>2488417</v>
      </c>
      <c r="AK43" s="94">
        <v>4133054</v>
      </c>
    </row>
    <row r="44" spans="4:37" ht="16">
      <c r="D44" s="17" t="s">
        <v>98</v>
      </c>
      <c r="E44" s="27"/>
      <c r="F44" s="27"/>
      <c r="G44" s="4"/>
      <c r="H44" s="4"/>
      <c r="I44" s="4"/>
      <c r="J44" s="4"/>
      <c r="K44" s="4"/>
      <c r="L44" s="4"/>
      <c r="M44" s="4"/>
      <c r="N44" s="4"/>
      <c r="O44" s="4"/>
      <c r="P44" s="4">
        <v>1286</v>
      </c>
      <c r="Q44" s="4">
        <v>96932</v>
      </c>
      <c r="R44" s="4">
        <v>189343</v>
      </c>
      <c r="S44" s="4">
        <v>4307</v>
      </c>
      <c r="T44" s="4">
        <v>34447</v>
      </c>
      <c r="U44" s="5">
        <v>0</v>
      </c>
      <c r="V44" s="5">
        <v>0</v>
      </c>
      <c r="W44" s="4">
        <v>29750</v>
      </c>
      <c r="X44" s="4">
        <v>30580</v>
      </c>
      <c r="Y44" s="3">
        <f t="shared" si="9"/>
        <v>1196684</v>
      </c>
      <c r="Z44" s="4"/>
      <c r="AA44" s="4"/>
      <c r="AB44" s="4"/>
      <c r="AC44" s="4"/>
      <c r="AD44" s="4"/>
      <c r="AE44" s="93" t="s">
        <v>98</v>
      </c>
      <c r="AF44" s="90"/>
      <c r="AG44" s="90">
        <v>0</v>
      </c>
      <c r="AH44" s="90">
        <v>0</v>
      </c>
      <c r="AI44" s="94">
        <v>29750</v>
      </c>
      <c r="AJ44" s="94">
        <v>30580</v>
      </c>
      <c r="AK44" s="94">
        <v>1196684</v>
      </c>
    </row>
    <row r="45" spans="4:37" ht="16">
      <c r="D45" s="17" t="s">
        <v>99</v>
      </c>
      <c r="E45" s="27"/>
      <c r="F45" s="27"/>
      <c r="G45" s="5"/>
      <c r="H45" s="5"/>
      <c r="I45" s="5"/>
      <c r="J45" s="5"/>
      <c r="K45" s="5"/>
      <c r="L45" s="5"/>
      <c r="M45" s="5"/>
      <c r="N45" s="5"/>
      <c r="O45" s="5"/>
      <c r="P45" s="5">
        <v>0</v>
      </c>
      <c r="Q45" s="5">
        <v>0</v>
      </c>
      <c r="R45" s="5">
        <v>0</v>
      </c>
      <c r="S45" s="5">
        <v>0</v>
      </c>
      <c r="T45" s="5">
        <v>0</v>
      </c>
      <c r="U45" s="5">
        <v>0</v>
      </c>
      <c r="V45" s="5">
        <v>0</v>
      </c>
      <c r="W45" s="5">
        <v>0</v>
      </c>
      <c r="X45" s="5">
        <v>0</v>
      </c>
      <c r="Y45" s="3">
        <f t="shared" si="9"/>
        <v>0</v>
      </c>
      <c r="Z45" s="5"/>
      <c r="AA45" s="5"/>
      <c r="AB45" s="5"/>
      <c r="AC45" s="5"/>
      <c r="AD45" s="5"/>
      <c r="AE45" s="93" t="s">
        <v>99</v>
      </c>
      <c r="AF45" s="90"/>
      <c r="AG45" s="90">
        <v>0</v>
      </c>
      <c r="AH45" s="90">
        <v>0</v>
      </c>
      <c r="AI45" s="90">
        <v>0</v>
      </c>
      <c r="AJ45" s="90">
        <v>0</v>
      </c>
      <c r="AK45" s="90">
        <v>0</v>
      </c>
    </row>
    <row r="46" spans="4:37" ht="16">
      <c r="D46" s="17" t="s">
        <v>100</v>
      </c>
      <c r="E46" s="27"/>
      <c r="F46" s="27"/>
      <c r="G46" s="4"/>
      <c r="H46" s="4"/>
      <c r="I46" s="4"/>
      <c r="J46" s="4"/>
      <c r="K46" s="4"/>
      <c r="L46" s="4"/>
      <c r="M46" s="4"/>
      <c r="N46" s="4"/>
      <c r="O46" s="4"/>
      <c r="P46" s="4">
        <v>97249</v>
      </c>
      <c r="Q46" s="4">
        <v>134479</v>
      </c>
      <c r="R46" s="4">
        <v>183468</v>
      </c>
      <c r="S46" s="4">
        <v>239214</v>
      </c>
      <c r="T46" s="4">
        <v>337123</v>
      </c>
      <c r="U46" s="4">
        <v>470178</v>
      </c>
      <c r="V46" s="4">
        <v>288594</v>
      </c>
      <c r="W46" s="4">
        <v>704252</v>
      </c>
      <c r="X46" s="4">
        <v>405949</v>
      </c>
      <c r="Y46" s="3">
        <f t="shared" si="9"/>
        <v>518873</v>
      </c>
      <c r="Z46" s="4"/>
      <c r="AA46" s="4"/>
      <c r="AB46" s="4"/>
      <c r="AC46" s="4"/>
      <c r="AD46" s="4"/>
      <c r="AE46" s="93" t="s">
        <v>100</v>
      </c>
      <c r="AF46" s="90"/>
      <c r="AG46" s="94">
        <v>470178</v>
      </c>
      <c r="AH46" s="94">
        <v>288594</v>
      </c>
      <c r="AI46" s="94">
        <v>704252</v>
      </c>
      <c r="AJ46" s="94">
        <v>405949</v>
      </c>
      <c r="AK46" s="94">
        <v>518873</v>
      </c>
    </row>
    <row r="47" spans="4:37" ht="16">
      <c r="D47" s="17" t="s">
        <v>101</v>
      </c>
      <c r="E47" s="27"/>
      <c r="F47" s="27"/>
      <c r="G47" s="5"/>
      <c r="H47" s="5"/>
      <c r="I47" s="5"/>
      <c r="J47" s="4"/>
      <c r="K47" s="4"/>
      <c r="L47" s="4"/>
      <c r="M47" s="4"/>
      <c r="N47" s="4"/>
      <c r="O47" s="4"/>
      <c r="P47" s="4">
        <v>39363</v>
      </c>
      <c r="Q47" s="4">
        <v>53781</v>
      </c>
      <c r="R47" s="4">
        <v>224623</v>
      </c>
      <c r="S47" s="4">
        <v>14283</v>
      </c>
      <c r="T47" s="4">
        <v>34809</v>
      </c>
      <c r="U47" s="4">
        <v>25167</v>
      </c>
      <c r="V47" s="4">
        <v>34788</v>
      </c>
      <c r="W47" s="4">
        <v>298820</v>
      </c>
      <c r="X47" s="4">
        <v>251173</v>
      </c>
      <c r="Y47" s="3">
        <f t="shared" si="9"/>
        <v>404575</v>
      </c>
      <c r="Z47" s="4"/>
      <c r="AA47" s="4"/>
      <c r="AB47" s="4"/>
      <c r="AC47" s="4"/>
      <c r="AD47" s="4"/>
      <c r="AE47" s="93" t="s">
        <v>101</v>
      </c>
      <c r="AF47" s="90"/>
      <c r="AG47" s="94">
        <v>25167</v>
      </c>
      <c r="AH47" s="94">
        <v>34788</v>
      </c>
      <c r="AI47" s="94">
        <v>298820</v>
      </c>
      <c r="AJ47" s="94">
        <v>251173</v>
      </c>
      <c r="AK47" s="94">
        <v>404575</v>
      </c>
    </row>
    <row r="48" spans="4:37" ht="16">
      <c r="D48" s="17" t="s">
        <v>102</v>
      </c>
      <c r="E48" s="27"/>
      <c r="F48" s="27"/>
      <c r="G48" s="4"/>
      <c r="H48" s="4"/>
      <c r="I48" s="4"/>
      <c r="J48" s="4"/>
      <c r="K48" s="4"/>
      <c r="L48" s="4"/>
      <c r="M48" s="4"/>
      <c r="N48" s="4"/>
      <c r="O48" s="4"/>
      <c r="P48" s="4">
        <v>27519</v>
      </c>
      <c r="Q48" s="4">
        <v>43190</v>
      </c>
      <c r="R48" s="4">
        <v>51125</v>
      </c>
      <c r="S48" s="4">
        <v>46375</v>
      </c>
      <c r="T48" s="4">
        <v>40504</v>
      </c>
      <c r="U48" s="4">
        <v>47050</v>
      </c>
      <c r="V48" s="4">
        <v>76157</v>
      </c>
      <c r="W48" s="4">
        <v>118686</v>
      </c>
      <c r="X48" s="4">
        <v>129530</v>
      </c>
      <c r="Y48" s="3">
        <f t="shared" si="9"/>
        <v>93098</v>
      </c>
      <c r="Z48" s="4"/>
      <c r="AA48" s="4"/>
      <c r="AB48" s="4"/>
      <c r="AC48" s="4"/>
      <c r="AD48" s="4"/>
      <c r="AE48" s="93" t="s">
        <v>102</v>
      </c>
      <c r="AF48" s="90"/>
      <c r="AG48" s="94">
        <v>47050</v>
      </c>
      <c r="AH48" s="94">
        <v>76157</v>
      </c>
      <c r="AI48" s="94">
        <v>118686</v>
      </c>
      <c r="AJ48" s="94">
        <v>129530</v>
      </c>
      <c r="AK48" s="94">
        <v>93098</v>
      </c>
    </row>
    <row r="49" spans="4:37" ht="16">
      <c r="D49" s="17" t="s">
        <v>103</v>
      </c>
      <c r="E49" s="27"/>
      <c r="F49" s="27"/>
      <c r="G49" s="5"/>
      <c r="H49" s="5"/>
      <c r="I49" s="4"/>
      <c r="J49" s="4"/>
      <c r="K49" s="4"/>
      <c r="L49" s="4"/>
      <c r="M49" s="4"/>
      <c r="N49" s="4"/>
      <c r="O49" s="4"/>
      <c r="P49" s="4">
        <v>50590</v>
      </c>
      <c r="Q49" s="4">
        <v>49225</v>
      </c>
      <c r="R49" s="4">
        <v>39691</v>
      </c>
      <c r="S49" s="4">
        <v>37428</v>
      </c>
      <c r="T49" s="4">
        <v>162370</v>
      </c>
      <c r="U49" s="4">
        <v>633112</v>
      </c>
      <c r="V49" s="4">
        <v>556276</v>
      </c>
      <c r="W49" s="4">
        <v>592277</v>
      </c>
      <c r="X49" s="4">
        <v>557889</v>
      </c>
      <c r="Y49" s="3">
        <f t="shared" si="9"/>
        <v>742019</v>
      </c>
      <c r="Z49" s="4"/>
      <c r="AA49" s="4"/>
      <c r="AB49" s="4"/>
      <c r="AC49" s="4"/>
      <c r="AD49" s="4"/>
      <c r="AE49" s="93" t="s">
        <v>103</v>
      </c>
      <c r="AF49" s="90"/>
      <c r="AG49" s="94">
        <v>633112</v>
      </c>
      <c r="AH49" s="94">
        <v>556276</v>
      </c>
      <c r="AI49" s="94">
        <v>592277</v>
      </c>
      <c r="AJ49" s="94">
        <v>557889</v>
      </c>
      <c r="AK49" s="94">
        <v>742019</v>
      </c>
    </row>
    <row r="50" spans="4:37" ht="16">
      <c r="D50" s="17" t="s">
        <v>104</v>
      </c>
      <c r="E50" s="27"/>
      <c r="F50" s="27"/>
      <c r="G50" s="5"/>
      <c r="H50" s="5"/>
      <c r="I50" s="5"/>
      <c r="J50" s="4"/>
      <c r="K50" s="4"/>
      <c r="L50" s="4"/>
      <c r="M50" s="4"/>
      <c r="N50" s="4"/>
      <c r="O50" s="4"/>
      <c r="P50" s="4">
        <v>143535</v>
      </c>
      <c r="Q50" s="4">
        <v>93666</v>
      </c>
      <c r="R50" s="4">
        <v>114176</v>
      </c>
      <c r="S50" s="4">
        <v>196866</v>
      </c>
      <c r="T50" s="4">
        <v>323803</v>
      </c>
      <c r="U50" s="4">
        <v>244989</v>
      </c>
      <c r="V50" s="4">
        <v>476867</v>
      </c>
      <c r="W50" s="4">
        <v>901651</v>
      </c>
      <c r="X50" s="4">
        <v>786287</v>
      </c>
      <c r="Y50" s="3">
        <f t="shared" si="9"/>
        <v>769283</v>
      </c>
      <c r="Z50" s="4"/>
      <c r="AA50" s="4"/>
      <c r="AB50" s="4"/>
      <c r="AC50" s="4"/>
      <c r="AD50" s="4"/>
      <c r="AE50" s="93" t="s">
        <v>104</v>
      </c>
      <c r="AF50" s="90"/>
      <c r="AG50" s="94">
        <v>244989</v>
      </c>
      <c r="AH50" s="94">
        <v>476867</v>
      </c>
      <c r="AI50" s="94">
        <v>901651</v>
      </c>
      <c r="AJ50" s="94">
        <v>786287</v>
      </c>
      <c r="AK50" s="94">
        <v>769283</v>
      </c>
    </row>
    <row r="51" spans="4:37" ht="16">
      <c r="D51" s="17" t="s">
        <v>105</v>
      </c>
      <c r="E51" s="27"/>
      <c r="F51" s="27"/>
      <c r="G51" s="5"/>
      <c r="H51" s="5"/>
      <c r="I51" s="5"/>
      <c r="J51" s="5"/>
      <c r="K51" s="5"/>
      <c r="L51" s="5"/>
      <c r="M51" s="5"/>
      <c r="N51" s="5"/>
      <c r="O51" s="5"/>
      <c r="P51" s="5">
        <v>0</v>
      </c>
      <c r="Q51" s="5">
        <v>0</v>
      </c>
      <c r="R51" s="5">
        <v>0</v>
      </c>
      <c r="S51" s="5">
        <v>0</v>
      </c>
      <c r="T51" s="5">
        <v>0</v>
      </c>
      <c r="U51" s="5">
        <v>0</v>
      </c>
      <c r="V51" s="5">
        <v>0</v>
      </c>
      <c r="W51" s="5">
        <v>0</v>
      </c>
      <c r="X51" s="5">
        <v>0</v>
      </c>
      <c r="Y51" s="3">
        <f t="shared" si="9"/>
        <v>0</v>
      </c>
      <c r="Z51" s="5"/>
      <c r="AA51" s="5"/>
      <c r="AB51" s="5"/>
      <c r="AC51" s="5"/>
      <c r="AD51" s="5"/>
      <c r="AE51" s="93" t="s">
        <v>105</v>
      </c>
      <c r="AF51" s="90"/>
      <c r="AG51" s="90">
        <v>0</v>
      </c>
      <c r="AH51" s="90">
        <v>0</v>
      </c>
      <c r="AI51" s="90">
        <v>0</v>
      </c>
      <c r="AJ51" s="90">
        <v>0</v>
      </c>
      <c r="AK51" s="90">
        <v>0</v>
      </c>
    </row>
    <row r="52" spans="4:37" ht="16">
      <c r="D52" s="17" t="s">
        <v>106</v>
      </c>
      <c r="E52" s="27"/>
      <c r="F52" s="27"/>
      <c r="G52" s="5"/>
      <c r="H52" s="5"/>
      <c r="I52" s="5"/>
      <c r="J52" s="5"/>
      <c r="K52" s="5"/>
      <c r="L52" s="5"/>
      <c r="M52" s="5"/>
      <c r="N52" s="5"/>
      <c r="O52" s="5"/>
      <c r="P52" s="5">
        <v>0</v>
      </c>
      <c r="Q52" s="5">
        <v>0</v>
      </c>
      <c r="R52" s="5">
        <v>0</v>
      </c>
      <c r="S52" s="5">
        <v>0</v>
      </c>
      <c r="T52" s="5">
        <v>0</v>
      </c>
      <c r="U52" s="5">
        <v>0</v>
      </c>
      <c r="V52" s="5">
        <v>0</v>
      </c>
      <c r="W52" s="5">
        <v>0</v>
      </c>
      <c r="X52" s="5">
        <v>0</v>
      </c>
      <c r="Y52" s="3">
        <f t="shared" si="9"/>
        <v>0</v>
      </c>
      <c r="Z52" s="5"/>
      <c r="AA52" s="5"/>
      <c r="AB52" s="5"/>
      <c r="AC52" s="5"/>
      <c r="AD52" s="5"/>
      <c r="AE52" s="93" t="s">
        <v>106</v>
      </c>
      <c r="AF52" s="90"/>
      <c r="AG52" s="90">
        <v>0</v>
      </c>
      <c r="AH52" s="90">
        <v>0</v>
      </c>
      <c r="AI52" s="90">
        <v>0</v>
      </c>
      <c r="AJ52" s="90">
        <v>0</v>
      </c>
      <c r="AK52" s="90">
        <v>0</v>
      </c>
    </row>
    <row r="53" spans="4:37" ht="16">
      <c r="D53" s="17" t="s">
        <v>107</v>
      </c>
      <c r="E53" s="27"/>
      <c r="F53" s="27"/>
      <c r="G53" s="5"/>
      <c r="H53" s="5"/>
      <c r="I53" s="5"/>
      <c r="J53" s="5"/>
      <c r="K53" s="5"/>
      <c r="L53" s="5"/>
      <c r="M53" s="5"/>
      <c r="N53" s="5"/>
      <c r="O53" s="5"/>
      <c r="P53" s="5">
        <v>0</v>
      </c>
      <c r="Q53" s="5">
        <v>0</v>
      </c>
      <c r="R53" s="4">
        <v>24869</v>
      </c>
      <c r="S53" s="4">
        <v>10885</v>
      </c>
      <c r="T53" s="4">
        <v>10885</v>
      </c>
      <c r="U53" s="5">
        <v>0</v>
      </c>
      <c r="V53" s="4">
        <v>3704</v>
      </c>
      <c r="W53" s="4">
        <v>21110</v>
      </c>
      <c r="X53" s="4">
        <v>65971</v>
      </c>
      <c r="Y53" s="3">
        <f t="shared" si="9"/>
        <v>103116</v>
      </c>
      <c r="Z53" s="5"/>
      <c r="AA53" s="5"/>
      <c r="AB53" s="5"/>
      <c r="AC53" s="5"/>
      <c r="AD53" s="5"/>
      <c r="AE53" s="93" t="s">
        <v>107</v>
      </c>
      <c r="AF53" s="90"/>
      <c r="AG53" s="90">
        <v>0</v>
      </c>
      <c r="AH53" s="94">
        <v>3704</v>
      </c>
      <c r="AI53" s="94">
        <v>21110</v>
      </c>
      <c r="AJ53" s="94">
        <v>65971</v>
      </c>
      <c r="AK53" s="94">
        <v>103116</v>
      </c>
    </row>
    <row r="54" spans="4:37" ht="16">
      <c r="D54" s="17" t="s">
        <v>108</v>
      </c>
      <c r="E54" s="27"/>
      <c r="F54" s="27"/>
      <c r="G54" s="5"/>
      <c r="H54" s="5"/>
      <c r="I54" s="5"/>
      <c r="J54" s="4"/>
      <c r="K54" s="4"/>
      <c r="L54" s="4"/>
      <c r="M54" s="4"/>
      <c r="N54" s="4"/>
      <c r="O54" s="4"/>
      <c r="P54" s="4">
        <v>20461</v>
      </c>
      <c r="Q54" s="4">
        <v>52655</v>
      </c>
      <c r="R54" s="4">
        <v>94806</v>
      </c>
      <c r="S54" s="4">
        <v>65422</v>
      </c>
      <c r="T54" s="4">
        <v>159142</v>
      </c>
      <c r="U54" s="4">
        <v>92367</v>
      </c>
      <c r="V54" s="4">
        <v>104533</v>
      </c>
      <c r="W54" s="4">
        <v>115701</v>
      </c>
      <c r="X54" s="4">
        <v>241069</v>
      </c>
      <c r="Y54" s="3">
        <f t="shared" si="9"/>
        <v>277527</v>
      </c>
      <c r="Z54" s="4"/>
      <c r="AA54" s="4"/>
      <c r="AB54" s="4"/>
      <c r="AC54" s="4"/>
      <c r="AD54" s="4"/>
      <c r="AE54" s="93" t="s">
        <v>108</v>
      </c>
      <c r="AF54" s="90"/>
      <c r="AG54" s="94">
        <v>92367</v>
      </c>
      <c r="AH54" s="94">
        <v>104533</v>
      </c>
      <c r="AI54" s="94">
        <v>115701</v>
      </c>
      <c r="AJ54" s="94">
        <v>241069</v>
      </c>
      <c r="AK54" s="94">
        <v>277527</v>
      </c>
    </row>
    <row r="55" spans="4:37" ht="16">
      <c r="D55" s="17" t="s">
        <v>109</v>
      </c>
      <c r="E55" s="27"/>
      <c r="F55" s="27"/>
      <c r="G55" s="5"/>
      <c r="H55" s="5"/>
      <c r="I55" s="5"/>
      <c r="J55" s="5"/>
      <c r="K55" s="5"/>
      <c r="L55" s="4"/>
      <c r="M55" s="4"/>
      <c r="N55" s="4"/>
      <c r="O55" s="4"/>
      <c r="P55" s="4">
        <v>47268</v>
      </c>
      <c r="Q55" s="4">
        <v>46057</v>
      </c>
      <c r="R55" s="4">
        <v>30056</v>
      </c>
      <c r="S55" s="4">
        <v>27040</v>
      </c>
      <c r="T55" s="4">
        <v>17941</v>
      </c>
      <c r="U55" s="4">
        <v>18434</v>
      </c>
      <c r="V55" s="5">
        <v>0</v>
      </c>
      <c r="W55" s="5">
        <v>0</v>
      </c>
      <c r="X55" s="5">
        <v>954</v>
      </c>
      <c r="Y55" s="3">
        <f t="shared" si="9"/>
        <v>8232</v>
      </c>
      <c r="Z55" s="5"/>
      <c r="AA55" s="5"/>
      <c r="AB55" s="5"/>
      <c r="AC55" s="5"/>
      <c r="AD55" s="5"/>
      <c r="AE55" s="93" t="s">
        <v>109</v>
      </c>
      <c r="AF55" s="90"/>
      <c r="AG55" s="94">
        <v>18434</v>
      </c>
      <c r="AH55" s="90">
        <v>0</v>
      </c>
      <c r="AI55" s="90">
        <v>0</v>
      </c>
      <c r="AJ55" s="90">
        <v>954</v>
      </c>
      <c r="AK55" s="94">
        <v>8232</v>
      </c>
    </row>
    <row r="56" spans="4:37" ht="16">
      <c r="D56" s="17" t="s">
        <v>110</v>
      </c>
      <c r="E56" s="27"/>
      <c r="F56" s="27"/>
      <c r="G56" s="5"/>
      <c r="H56" s="5"/>
      <c r="I56" s="5"/>
      <c r="J56" s="4"/>
      <c r="K56" s="4"/>
      <c r="L56" s="4"/>
      <c r="M56" s="4"/>
      <c r="N56" s="4"/>
      <c r="O56" s="4"/>
      <c r="P56" s="5">
        <v>759</v>
      </c>
      <c r="Q56" s="5">
        <v>283</v>
      </c>
      <c r="R56" s="4">
        <v>7380</v>
      </c>
      <c r="S56" s="4">
        <v>7626</v>
      </c>
      <c r="T56" s="4">
        <v>9094</v>
      </c>
      <c r="U56" s="4">
        <v>13739</v>
      </c>
      <c r="V56" s="4">
        <v>25728</v>
      </c>
      <c r="W56" s="4">
        <v>18441</v>
      </c>
      <c r="X56" s="4">
        <v>19016</v>
      </c>
      <c r="Y56" s="3">
        <f t="shared" si="9"/>
        <v>19647</v>
      </c>
      <c r="Z56" s="4"/>
      <c r="AA56" s="4"/>
      <c r="AB56" s="4"/>
      <c r="AC56" s="4"/>
      <c r="AD56" s="4"/>
      <c r="AE56" s="93" t="s">
        <v>110</v>
      </c>
      <c r="AF56" s="90"/>
      <c r="AG56" s="94">
        <v>13739</v>
      </c>
      <c r="AH56" s="94">
        <v>25728</v>
      </c>
      <c r="AI56" s="94">
        <v>18441</v>
      </c>
      <c r="AJ56" s="94">
        <v>19016</v>
      </c>
      <c r="AK56" s="94">
        <v>19647</v>
      </c>
    </row>
    <row r="57" spans="4:37" ht="16">
      <c r="D57" s="17" t="s">
        <v>111</v>
      </c>
      <c r="E57" s="27"/>
      <c r="F57" s="27"/>
      <c r="G57" s="5"/>
      <c r="H57" s="5"/>
      <c r="I57" s="5"/>
      <c r="J57" s="5"/>
      <c r="K57" s="5"/>
      <c r="L57" s="5"/>
      <c r="M57" s="5"/>
      <c r="N57" s="5"/>
      <c r="O57" s="5"/>
      <c r="P57" s="5">
        <v>0</v>
      </c>
      <c r="Q57" s="5">
        <v>0</v>
      </c>
      <c r="R57" s="5">
        <v>0</v>
      </c>
      <c r="S57" s="5">
        <v>0</v>
      </c>
      <c r="T57" s="5">
        <v>0</v>
      </c>
      <c r="U57" s="5">
        <v>0</v>
      </c>
      <c r="V57" s="5">
        <v>0</v>
      </c>
      <c r="W57" s="5">
        <v>0</v>
      </c>
      <c r="X57" s="5">
        <v>0</v>
      </c>
      <c r="Y57" s="3">
        <f t="shared" si="9"/>
        <v>0</v>
      </c>
      <c r="Z57" s="5"/>
      <c r="AA57" s="5"/>
      <c r="AB57" s="5"/>
      <c r="AC57" s="5"/>
      <c r="AD57" s="5"/>
      <c r="AE57" s="93" t="s">
        <v>111</v>
      </c>
      <c r="AF57" s="90"/>
      <c r="AG57" s="90">
        <v>0</v>
      </c>
      <c r="AH57" s="90">
        <v>0</v>
      </c>
      <c r="AI57" s="90">
        <v>0</v>
      </c>
      <c r="AJ57" s="90">
        <v>0</v>
      </c>
      <c r="AK57" s="90">
        <v>0</v>
      </c>
    </row>
    <row r="58" spans="4:37" ht="16">
      <c r="D58" s="17" t="s">
        <v>112</v>
      </c>
      <c r="E58" s="27"/>
      <c r="F58" s="27"/>
      <c r="G58" s="5"/>
      <c r="H58" s="5"/>
      <c r="I58" s="5"/>
      <c r="J58" s="5"/>
      <c r="K58" s="5"/>
      <c r="L58" s="5"/>
      <c r="M58" s="5"/>
      <c r="N58" s="5"/>
      <c r="O58" s="5"/>
      <c r="P58" s="5">
        <v>0</v>
      </c>
      <c r="Q58" s="5">
        <v>0</v>
      </c>
      <c r="R58" s="5">
        <v>0</v>
      </c>
      <c r="S58" s="5">
        <v>0</v>
      </c>
      <c r="T58" s="5">
        <v>0</v>
      </c>
      <c r="U58" s="5">
        <v>0</v>
      </c>
      <c r="V58" s="5">
        <v>0</v>
      </c>
      <c r="W58" s="5">
        <v>0</v>
      </c>
      <c r="X58" s="5">
        <v>0</v>
      </c>
      <c r="Y58" s="3">
        <f t="shared" si="9"/>
        <v>0</v>
      </c>
      <c r="Z58" s="5"/>
      <c r="AA58" s="5"/>
      <c r="AB58" s="5"/>
      <c r="AC58" s="5"/>
      <c r="AD58" s="5"/>
      <c r="AE58" s="93" t="s">
        <v>112</v>
      </c>
      <c r="AF58" s="90"/>
      <c r="AG58" s="90">
        <v>0</v>
      </c>
      <c r="AH58" s="90">
        <v>0</v>
      </c>
      <c r="AI58" s="90">
        <v>0</v>
      </c>
      <c r="AJ58" s="90">
        <v>0</v>
      </c>
      <c r="AK58" s="90">
        <v>0</v>
      </c>
    </row>
    <row r="59" spans="4:37" ht="16">
      <c r="D59" s="14" t="s">
        <v>113</v>
      </c>
      <c r="E59" s="24"/>
      <c r="F59" s="24"/>
      <c r="G59" s="4"/>
      <c r="H59" s="4"/>
      <c r="I59" s="4"/>
      <c r="J59" s="4"/>
      <c r="K59" s="4"/>
      <c r="L59" s="4"/>
      <c r="M59" s="4"/>
      <c r="N59" s="4"/>
      <c r="O59" s="4"/>
      <c r="P59" s="4">
        <v>42523</v>
      </c>
      <c r="Q59" s="4">
        <v>70406</v>
      </c>
      <c r="R59" s="5">
        <v>0</v>
      </c>
      <c r="S59" s="5">
        <v>0</v>
      </c>
      <c r="T59" s="5">
        <v>0</v>
      </c>
      <c r="U59" s="5">
        <v>0</v>
      </c>
      <c r="V59" s="5">
        <v>0</v>
      </c>
      <c r="W59" s="4">
        <v>17551</v>
      </c>
      <c r="X59" s="4">
        <v>163307</v>
      </c>
      <c r="Y59" s="3">
        <f t="shared" si="9"/>
        <v>283079</v>
      </c>
      <c r="Z59" s="5"/>
      <c r="AA59" s="5"/>
      <c r="AB59" s="5"/>
      <c r="AC59" s="5"/>
      <c r="AD59" s="5"/>
      <c r="AE59" s="93" t="s">
        <v>113</v>
      </c>
      <c r="AF59" s="90"/>
      <c r="AG59" s="90">
        <v>0</v>
      </c>
      <c r="AH59" s="90">
        <v>0</v>
      </c>
      <c r="AI59" s="94">
        <v>17551</v>
      </c>
      <c r="AJ59" s="94">
        <v>163307</v>
      </c>
      <c r="AK59" s="94">
        <v>283079</v>
      </c>
    </row>
    <row r="60" spans="4:37" ht="16">
      <c r="D60" s="17" t="s">
        <v>114</v>
      </c>
      <c r="E60" s="27"/>
      <c r="F60" s="27"/>
      <c r="G60" s="5"/>
      <c r="H60" s="5"/>
      <c r="I60" s="5"/>
      <c r="J60" s="5"/>
      <c r="K60" s="4"/>
      <c r="L60" s="5"/>
      <c r="M60" s="5"/>
      <c r="N60" s="5"/>
      <c r="O60" s="5"/>
      <c r="P60" s="5">
        <v>0</v>
      </c>
      <c r="Q60" s="5">
        <v>0</v>
      </c>
      <c r="R60" s="5">
        <v>0</v>
      </c>
      <c r="S60" s="5">
        <v>0</v>
      </c>
      <c r="T60" s="5">
        <v>0</v>
      </c>
      <c r="U60" s="5">
        <v>0</v>
      </c>
      <c r="V60" s="5">
        <v>0</v>
      </c>
      <c r="W60" s="5">
        <v>0</v>
      </c>
      <c r="X60" s="5">
        <v>0</v>
      </c>
      <c r="Y60" s="3">
        <f t="shared" si="9"/>
        <v>0</v>
      </c>
      <c r="Z60" s="5"/>
      <c r="AA60" s="5"/>
      <c r="AB60" s="5"/>
      <c r="AC60" s="5"/>
      <c r="AD60" s="5"/>
      <c r="AE60" s="93" t="s">
        <v>114</v>
      </c>
      <c r="AF60" s="90"/>
      <c r="AG60" s="90">
        <v>0</v>
      </c>
      <c r="AH60" s="90">
        <v>0</v>
      </c>
      <c r="AI60" s="90">
        <v>0</v>
      </c>
      <c r="AJ60" s="90">
        <v>0</v>
      </c>
      <c r="AK60" s="90">
        <v>0</v>
      </c>
    </row>
    <row r="61" spans="4:37" ht="16">
      <c r="D61" s="17" t="s">
        <v>115</v>
      </c>
      <c r="E61" s="27"/>
      <c r="F61" s="27"/>
      <c r="G61" s="5"/>
      <c r="H61" s="5"/>
      <c r="I61" s="5"/>
      <c r="J61" s="5"/>
      <c r="K61" s="5"/>
      <c r="L61" s="5"/>
      <c r="M61" s="5"/>
      <c r="N61" s="5"/>
      <c r="O61" s="5"/>
      <c r="P61" s="5">
        <v>0</v>
      </c>
      <c r="Q61" s="5">
        <v>0</v>
      </c>
      <c r="R61" s="5">
        <v>0</v>
      </c>
      <c r="S61" s="5">
        <v>0</v>
      </c>
      <c r="T61" s="5">
        <v>0</v>
      </c>
      <c r="U61" s="5">
        <v>0</v>
      </c>
      <c r="V61" s="5">
        <v>0</v>
      </c>
      <c r="W61" s="5">
        <v>0</v>
      </c>
      <c r="X61" s="5">
        <v>0</v>
      </c>
      <c r="Y61" s="3">
        <f t="shared" si="9"/>
        <v>0</v>
      </c>
      <c r="Z61" s="5"/>
      <c r="AA61" s="5"/>
      <c r="AB61" s="5"/>
      <c r="AC61" s="5"/>
      <c r="AD61" s="5"/>
      <c r="AE61" s="93" t="s">
        <v>115</v>
      </c>
      <c r="AF61" s="90"/>
      <c r="AG61" s="90">
        <v>0</v>
      </c>
      <c r="AH61" s="90">
        <v>0</v>
      </c>
      <c r="AI61" s="90">
        <v>0</v>
      </c>
      <c r="AJ61" s="90">
        <v>0</v>
      </c>
      <c r="AK61" s="90">
        <v>0</v>
      </c>
    </row>
    <row r="62" spans="4:37" ht="16">
      <c r="D62" s="17" t="s">
        <v>116</v>
      </c>
      <c r="E62" s="27"/>
      <c r="F62" s="27"/>
      <c r="G62" s="5"/>
      <c r="H62" s="5"/>
      <c r="I62" s="5"/>
      <c r="J62" s="5"/>
      <c r="K62" s="5"/>
      <c r="L62" s="5"/>
      <c r="M62" s="5"/>
      <c r="N62" s="5"/>
      <c r="O62" s="5"/>
      <c r="P62" s="5">
        <v>0</v>
      </c>
      <c r="Q62" s="5">
        <v>0</v>
      </c>
      <c r="R62" s="5">
        <v>0</v>
      </c>
      <c r="S62" s="5">
        <v>0</v>
      </c>
      <c r="T62" s="5">
        <v>0</v>
      </c>
      <c r="U62" s="5">
        <v>0</v>
      </c>
      <c r="V62" s="5">
        <v>0</v>
      </c>
      <c r="W62" s="5">
        <v>0</v>
      </c>
      <c r="X62" s="5">
        <v>0</v>
      </c>
      <c r="Y62" s="3">
        <f t="shared" si="9"/>
        <v>0</v>
      </c>
      <c r="Z62" s="5"/>
      <c r="AA62" s="5"/>
      <c r="AB62" s="5"/>
      <c r="AC62" s="5"/>
      <c r="AD62" s="5"/>
      <c r="AE62" s="93" t="s">
        <v>116</v>
      </c>
      <c r="AF62" s="90"/>
      <c r="AG62" s="90">
        <v>0</v>
      </c>
      <c r="AH62" s="90">
        <v>0</v>
      </c>
      <c r="AI62" s="90">
        <v>0</v>
      </c>
      <c r="AJ62" s="90">
        <v>0</v>
      </c>
      <c r="AK62" s="90">
        <v>0</v>
      </c>
    </row>
    <row r="63" spans="4:37" ht="16">
      <c r="D63" s="17" t="s">
        <v>117</v>
      </c>
      <c r="E63" s="27"/>
      <c r="F63" s="27"/>
      <c r="G63" s="5"/>
      <c r="H63" s="5"/>
      <c r="I63" s="5"/>
      <c r="J63" s="5"/>
      <c r="K63" s="5"/>
      <c r="L63" s="5"/>
      <c r="M63" s="5"/>
      <c r="N63" s="5"/>
      <c r="O63" s="5"/>
      <c r="P63" s="5">
        <v>0</v>
      </c>
      <c r="Q63" s="5">
        <v>0</v>
      </c>
      <c r="R63" s="5">
        <v>0</v>
      </c>
      <c r="S63" s="5">
        <v>0</v>
      </c>
      <c r="T63" s="5">
        <v>0</v>
      </c>
      <c r="U63" s="5">
        <v>0</v>
      </c>
      <c r="V63" s="5">
        <v>0</v>
      </c>
      <c r="W63" s="5">
        <v>0</v>
      </c>
      <c r="X63" s="5">
        <v>0</v>
      </c>
      <c r="Y63" s="3">
        <f t="shared" si="9"/>
        <v>0</v>
      </c>
      <c r="Z63" s="5"/>
      <c r="AA63" s="5"/>
      <c r="AB63" s="5"/>
      <c r="AC63" s="5"/>
      <c r="AD63" s="5"/>
      <c r="AE63" s="93" t="s">
        <v>117</v>
      </c>
      <c r="AF63" s="90"/>
      <c r="AG63" s="90">
        <v>0</v>
      </c>
      <c r="AH63" s="90">
        <v>0</v>
      </c>
      <c r="AI63" s="90">
        <v>0</v>
      </c>
      <c r="AJ63" s="90">
        <v>0</v>
      </c>
      <c r="AK63" s="90">
        <v>0</v>
      </c>
    </row>
    <row r="64" spans="4:37" ht="16">
      <c r="D64" s="17" t="s">
        <v>118</v>
      </c>
      <c r="E64" s="27"/>
      <c r="F64" s="27"/>
      <c r="G64" s="5"/>
      <c r="H64" s="5"/>
      <c r="I64" s="5"/>
      <c r="J64" s="4"/>
      <c r="K64" s="4"/>
      <c r="L64" s="4"/>
      <c r="M64" s="4"/>
      <c r="N64" s="4"/>
      <c r="O64" s="4"/>
      <c r="P64" s="5">
        <v>0</v>
      </c>
      <c r="Q64" s="5">
        <v>0</v>
      </c>
      <c r="R64" s="5">
        <v>0</v>
      </c>
      <c r="S64" s="5">
        <v>0</v>
      </c>
      <c r="T64" s="5">
        <v>0</v>
      </c>
      <c r="U64" s="5">
        <v>0</v>
      </c>
      <c r="V64" s="5">
        <v>0</v>
      </c>
      <c r="W64" s="5">
        <v>0</v>
      </c>
      <c r="X64" s="4">
        <v>13767</v>
      </c>
      <c r="Y64" s="3">
        <f t="shared" si="9"/>
        <v>14247</v>
      </c>
      <c r="Z64" s="5"/>
      <c r="AA64" s="5"/>
      <c r="AB64" s="5"/>
      <c r="AC64" s="5"/>
      <c r="AD64" s="5"/>
      <c r="AE64" s="93" t="s">
        <v>118</v>
      </c>
      <c r="AF64" s="90"/>
      <c r="AG64" s="90">
        <v>0</v>
      </c>
      <c r="AH64" s="90">
        <v>0</v>
      </c>
      <c r="AI64" s="90">
        <v>0</v>
      </c>
      <c r="AJ64" s="94">
        <v>13767</v>
      </c>
      <c r="AK64" s="94">
        <v>14247</v>
      </c>
    </row>
    <row r="65" spans="4:37" ht="16">
      <c r="D65" s="17" t="s">
        <v>119</v>
      </c>
      <c r="E65" s="27"/>
      <c r="F65" s="27"/>
      <c r="G65" s="4"/>
      <c r="H65" s="4"/>
      <c r="I65" s="4"/>
      <c r="J65" s="4"/>
      <c r="K65" s="4"/>
      <c r="L65" s="4"/>
      <c r="M65" s="4"/>
      <c r="N65" s="4"/>
      <c r="O65" s="4"/>
      <c r="P65" s="5">
        <v>0</v>
      </c>
      <c r="Q65" s="5">
        <v>0</v>
      </c>
      <c r="R65" s="5">
        <v>0</v>
      </c>
      <c r="S65" s="5">
        <v>0</v>
      </c>
      <c r="T65" s="5">
        <v>0</v>
      </c>
      <c r="U65" s="5">
        <v>0</v>
      </c>
      <c r="V65" s="5">
        <v>0</v>
      </c>
      <c r="W65" s="4">
        <v>17551</v>
      </c>
      <c r="X65" s="4">
        <v>149540</v>
      </c>
      <c r="Y65" s="3">
        <f t="shared" si="9"/>
        <v>268832</v>
      </c>
      <c r="Z65" s="5"/>
      <c r="AA65" s="5"/>
      <c r="AB65" s="5"/>
      <c r="AC65" s="5"/>
      <c r="AD65" s="5"/>
      <c r="AE65" s="93" t="s">
        <v>119</v>
      </c>
      <c r="AF65" s="90"/>
      <c r="AG65" s="90">
        <v>0</v>
      </c>
      <c r="AH65" s="90">
        <v>0</v>
      </c>
      <c r="AI65" s="94">
        <v>17551</v>
      </c>
      <c r="AJ65" s="94">
        <v>149540</v>
      </c>
      <c r="AK65" s="94">
        <v>268832</v>
      </c>
    </row>
    <row r="66" spans="4:37" ht="16">
      <c r="D66" s="17" t="s">
        <v>120</v>
      </c>
      <c r="E66" s="27"/>
      <c r="F66" s="27"/>
      <c r="G66" s="5"/>
      <c r="H66" s="5"/>
      <c r="I66" s="5"/>
      <c r="J66" s="5"/>
      <c r="K66" s="5"/>
      <c r="L66" s="5"/>
      <c r="M66" s="5"/>
      <c r="N66" s="5"/>
      <c r="O66" s="5"/>
      <c r="P66" s="5">
        <v>0</v>
      </c>
      <c r="Q66" s="5">
        <v>0</v>
      </c>
      <c r="R66" s="5">
        <v>0</v>
      </c>
      <c r="S66" s="5">
        <v>0</v>
      </c>
      <c r="T66" s="5">
        <v>0</v>
      </c>
      <c r="U66" s="5">
        <v>0</v>
      </c>
      <c r="V66" s="5">
        <v>0</v>
      </c>
      <c r="W66" s="5">
        <v>0</v>
      </c>
      <c r="X66" s="5">
        <v>0</v>
      </c>
      <c r="Y66" s="3">
        <f t="shared" si="9"/>
        <v>0</v>
      </c>
      <c r="Z66" s="5"/>
      <c r="AA66" s="5"/>
      <c r="AB66" s="5"/>
      <c r="AC66" s="5"/>
      <c r="AD66" s="5"/>
      <c r="AE66" s="93" t="s">
        <v>120</v>
      </c>
      <c r="AF66" s="90"/>
      <c r="AG66" s="90">
        <v>0</v>
      </c>
      <c r="AH66" s="90">
        <v>0</v>
      </c>
      <c r="AI66" s="90">
        <v>0</v>
      </c>
      <c r="AJ66" s="90">
        <v>0</v>
      </c>
      <c r="AK66" s="90">
        <v>0</v>
      </c>
    </row>
    <row r="67" spans="4:37" ht="16">
      <c r="D67" s="17" t="s">
        <v>121</v>
      </c>
      <c r="E67" s="27"/>
      <c r="F67" s="27"/>
      <c r="G67" s="5"/>
      <c r="H67" s="5"/>
      <c r="I67" s="5"/>
      <c r="J67" s="5"/>
      <c r="K67" s="5"/>
      <c r="L67" s="5"/>
      <c r="M67" s="5"/>
      <c r="N67" s="4"/>
      <c r="O67" s="5"/>
      <c r="P67" s="5">
        <v>0</v>
      </c>
      <c r="Q67" s="5">
        <v>0</v>
      </c>
      <c r="R67" s="5">
        <v>0</v>
      </c>
      <c r="S67" s="5">
        <v>0</v>
      </c>
      <c r="T67" s="5">
        <v>0</v>
      </c>
      <c r="U67" s="5">
        <v>0</v>
      </c>
      <c r="V67" s="5">
        <v>0</v>
      </c>
      <c r="W67" s="5">
        <v>0</v>
      </c>
      <c r="X67" s="5">
        <v>0</v>
      </c>
      <c r="Y67" s="3">
        <f t="shared" si="9"/>
        <v>0</v>
      </c>
      <c r="Z67" s="5"/>
      <c r="AA67" s="5"/>
      <c r="AB67" s="5"/>
      <c r="AC67" s="5"/>
      <c r="AD67" s="5"/>
      <c r="AE67" s="93" t="s">
        <v>121</v>
      </c>
      <c r="AF67" s="90"/>
      <c r="AG67" s="90">
        <v>0</v>
      </c>
      <c r="AH67" s="90">
        <v>0</v>
      </c>
      <c r="AI67" s="90">
        <v>0</v>
      </c>
      <c r="AJ67" s="90">
        <v>0</v>
      </c>
      <c r="AK67" s="90">
        <v>0</v>
      </c>
    </row>
    <row r="68" spans="4:37" ht="16">
      <c r="D68" s="17" t="s">
        <v>122</v>
      </c>
      <c r="E68" s="27"/>
      <c r="F68" s="27"/>
      <c r="G68" s="5"/>
      <c r="H68" s="5"/>
      <c r="I68" s="5"/>
      <c r="J68" s="4"/>
      <c r="K68" s="4"/>
      <c r="L68" s="4"/>
      <c r="M68" s="4"/>
      <c r="N68" s="4"/>
      <c r="O68" s="5"/>
      <c r="P68" s="5">
        <v>0</v>
      </c>
      <c r="Q68" s="5">
        <v>0</v>
      </c>
      <c r="R68" s="5">
        <v>0</v>
      </c>
      <c r="S68" s="5">
        <v>0</v>
      </c>
      <c r="T68" s="5">
        <v>0</v>
      </c>
      <c r="U68" s="5">
        <v>0</v>
      </c>
      <c r="V68" s="5">
        <v>0</v>
      </c>
      <c r="W68" s="5">
        <v>0</v>
      </c>
      <c r="X68" s="5">
        <v>0</v>
      </c>
      <c r="Y68" s="3">
        <f t="shared" si="9"/>
        <v>0</v>
      </c>
      <c r="Z68" s="5"/>
      <c r="AA68" s="5"/>
      <c r="AB68" s="5"/>
      <c r="AC68" s="5"/>
      <c r="AD68" s="5"/>
      <c r="AE68" s="93" t="s">
        <v>122</v>
      </c>
      <c r="AF68" s="90"/>
      <c r="AG68" s="90">
        <v>0</v>
      </c>
      <c r="AH68" s="90">
        <v>0</v>
      </c>
      <c r="AI68" s="90">
        <v>0</v>
      </c>
      <c r="AJ68" s="90">
        <v>0</v>
      </c>
      <c r="AK68" s="90">
        <v>0</v>
      </c>
    </row>
    <row r="69" spans="4:37" ht="16">
      <c r="D69" s="17" t="s">
        <v>123</v>
      </c>
      <c r="E69" s="27"/>
      <c r="F69" s="27"/>
      <c r="G69" s="5"/>
      <c r="H69" s="5"/>
      <c r="I69" s="5"/>
      <c r="J69" s="5"/>
      <c r="K69" s="5"/>
      <c r="L69" s="5"/>
      <c r="M69" s="5"/>
      <c r="N69" s="5"/>
      <c r="O69" s="5"/>
      <c r="P69" s="5">
        <v>0</v>
      </c>
      <c r="Q69" s="5">
        <v>0</v>
      </c>
      <c r="R69" s="5">
        <v>0</v>
      </c>
      <c r="S69" s="5">
        <v>0</v>
      </c>
      <c r="T69" s="5">
        <v>0</v>
      </c>
      <c r="U69" s="5">
        <v>0</v>
      </c>
      <c r="V69" s="5">
        <v>0</v>
      </c>
      <c r="W69" s="5">
        <v>0</v>
      </c>
      <c r="X69" s="5">
        <v>0</v>
      </c>
      <c r="Y69" s="3">
        <f t="shared" si="9"/>
        <v>0</v>
      </c>
      <c r="Z69" s="5"/>
      <c r="AA69" s="5"/>
      <c r="AB69" s="5"/>
      <c r="AC69" s="5"/>
      <c r="AD69" s="5"/>
      <c r="AE69" s="93" t="s">
        <v>123</v>
      </c>
      <c r="AF69" s="90"/>
      <c r="AG69" s="90">
        <v>0</v>
      </c>
      <c r="AH69" s="90">
        <v>0</v>
      </c>
      <c r="AI69" s="90">
        <v>0</v>
      </c>
      <c r="AJ69" s="90">
        <v>0</v>
      </c>
      <c r="AK69" s="90">
        <v>0</v>
      </c>
    </row>
    <row r="70" spans="4:37" ht="16">
      <c r="D70" s="17" t="s">
        <v>124</v>
      </c>
      <c r="E70" s="27"/>
      <c r="F70" s="27"/>
      <c r="G70" s="5"/>
      <c r="H70" s="5"/>
      <c r="I70" s="5"/>
      <c r="J70" s="5"/>
      <c r="K70" s="5"/>
      <c r="L70" s="5"/>
      <c r="M70" s="5"/>
      <c r="N70" s="5"/>
      <c r="O70" s="5"/>
      <c r="P70" s="4">
        <v>42523</v>
      </c>
      <c r="Q70" s="4">
        <v>70406</v>
      </c>
      <c r="R70" s="5">
        <v>0</v>
      </c>
      <c r="S70" s="5">
        <v>0</v>
      </c>
      <c r="T70" s="5">
        <v>0</v>
      </c>
      <c r="U70" s="5">
        <v>0</v>
      </c>
      <c r="V70" s="5">
        <v>0</v>
      </c>
      <c r="W70" s="5">
        <v>0</v>
      </c>
      <c r="X70" s="5">
        <v>0</v>
      </c>
      <c r="Y70" s="3">
        <f t="shared" si="9"/>
        <v>0</v>
      </c>
      <c r="Z70" s="5"/>
      <c r="AA70" s="5"/>
      <c r="AB70" s="5"/>
      <c r="AC70" s="5"/>
      <c r="AD70" s="5"/>
      <c r="AE70" s="93" t="s">
        <v>124</v>
      </c>
      <c r="AF70" s="90"/>
      <c r="AG70" s="90">
        <v>0</v>
      </c>
      <c r="AH70" s="90">
        <v>0</v>
      </c>
      <c r="AI70" s="90">
        <v>0</v>
      </c>
      <c r="AJ70" s="90">
        <v>0</v>
      </c>
      <c r="AK70" s="90">
        <v>0</v>
      </c>
    </row>
    <row r="71" spans="4:37" ht="16">
      <c r="D71" s="17" t="s">
        <v>125</v>
      </c>
      <c r="E71" s="27"/>
      <c r="F71" s="27"/>
      <c r="G71" s="5"/>
      <c r="H71" s="5"/>
      <c r="I71" s="5"/>
      <c r="J71" s="5"/>
      <c r="K71" s="5"/>
      <c r="L71" s="5"/>
      <c r="M71" s="5"/>
      <c r="N71" s="5"/>
      <c r="O71" s="5"/>
      <c r="P71" s="5">
        <v>0</v>
      </c>
      <c r="Q71" s="5">
        <v>0</v>
      </c>
      <c r="R71" s="5">
        <v>0</v>
      </c>
      <c r="S71" s="5">
        <v>0</v>
      </c>
      <c r="T71" s="5">
        <v>0</v>
      </c>
      <c r="U71" s="5">
        <v>0</v>
      </c>
      <c r="V71" s="5">
        <v>0</v>
      </c>
      <c r="W71" s="5">
        <v>0</v>
      </c>
      <c r="X71" s="5">
        <v>0</v>
      </c>
      <c r="Y71" s="3">
        <f t="shared" si="9"/>
        <v>0</v>
      </c>
      <c r="Z71" s="5"/>
      <c r="AA71" s="5"/>
      <c r="AB71" s="5"/>
      <c r="AC71" s="5"/>
      <c r="AD71" s="5"/>
      <c r="AE71" s="93" t="s">
        <v>125</v>
      </c>
      <c r="AF71" s="90"/>
      <c r="AG71" s="90">
        <v>0</v>
      </c>
      <c r="AH71" s="90">
        <v>0</v>
      </c>
      <c r="AI71" s="90">
        <v>0</v>
      </c>
      <c r="AJ71" s="90">
        <v>0</v>
      </c>
      <c r="AK71" s="90">
        <v>0</v>
      </c>
    </row>
    <row r="72" spans="4:37" ht="16">
      <c r="D72" s="13" t="s">
        <v>126</v>
      </c>
      <c r="E72" s="23"/>
      <c r="F72" s="23"/>
      <c r="G72" s="3"/>
      <c r="H72" s="3"/>
      <c r="I72" s="3"/>
      <c r="J72" s="3"/>
      <c r="K72" s="3"/>
      <c r="L72" s="3"/>
      <c r="M72" s="3"/>
      <c r="N72" s="3"/>
      <c r="O72" s="3"/>
      <c r="P72" s="3">
        <v>373667</v>
      </c>
      <c r="Q72" s="3">
        <v>436420</v>
      </c>
      <c r="R72" s="3">
        <v>498731</v>
      </c>
      <c r="S72" s="3">
        <v>645569</v>
      </c>
      <c r="T72" s="3">
        <v>692808</v>
      </c>
      <c r="U72" s="3">
        <v>775823</v>
      </c>
      <c r="V72" s="3">
        <v>881892</v>
      </c>
      <c r="W72" s="3">
        <v>1060862</v>
      </c>
      <c r="X72" s="3">
        <v>1311716</v>
      </c>
      <c r="Y72" s="3">
        <f t="shared" si="9"/>
        <v>1624832</v>
      </c>
      <c r="Z72" s="3"/>
      <c r="AA72" s="3"/>
      <c r="AB72" s="3"/>
      <c r="AC72" s="3"/>
      <c r="AD72" s="3"/>
      <c r="AE72" s="89" t="s">
        <v>126</v>
      </c>
      <c r="AF72" s="90"/>
      <c r="AG72" s="92">
        <v>775823</v>
      </c>
      <c r="AH72" s="92">
        <v>881892</v>
      </c>
      <c r="AI72" s="92">
        <v>1060862</v>
      </c>
      <c r="AJ72" s="92">
        <v>1311716</v>
      </c>
      <c r="AK72" s="92">
        <v>1624832</v>
      </c>
    </row>
    <row r="73" spans="4:37" ht="16">
      <c r="D73" s="14" t="s">
        <v>127</v>
      </c>
      <c r="E73" s="24"/>
      <c r="F73" s="24"/>
      <c r="G73" s="4"/>
      <c r="H73" s="4"/>
      <c r="I73" s="4"/>
      <c r="J73" s="4"/>
      <c r="K73" s="4"/>
      <c r="L73" s="4"/>
      <c r="M73" s="4"/>
      <c r="N73" s="4"/>
      <c r="O73" s="4"/>
      <c r="P73" s="4">
        <v>373667</v>
      </c>
      <c r="Q73" s="4">
        <v>436420</v>
      </c>
      <c r="R73" s="4">
        <v>498731</v>
      </c>
      <c r="S73" s="4">
        <v>645569</v>
      </c>
      <c r="T73" s="4">
        <v>692808</v>
      </c>
      <c r="U73" s="4">
        <v>775823</v>
      </c>
      <c r="V73" s="4">
        <v>881892</v>
      </c>
      <c r="W73" s="4">
        <v>1060862</v>
      </c>
      <c r="X73" s="4">
        <v>1311716</v>
      </c>
      <c r="Y73" s="3">
        <f t="shared" si="9"/>
        <v>1624832</v>
      </c>
      <c r="Z73" s="4"/>
      <c r="AA73" s="4"/>
      <c r="AB73" s="4"/>
      <c r="AC73" s="4"/>
      <c r="AD73" s="4"/>
      <c r="AE73" s="93" t="s">
        <v>127</v>
      </c>
      <c r="AF73" s="90"/>
      <c r="AG73" s="94">
        <v>775823</v>
      </c>
      <c r="AH73" s="94">
        <v>881892</v>
      </c>
      <c r="AI73" s="94">
        <v>1060862</v>
      </c>
      <c r="AJ73" s="94">
        <v>1311716</v>
      </c>
      <c r="AK73" s="94">
        <v>1624832</v>
      </c>
    </row>
    <row r="74" spans="4:37" ht="16">
      <c r="D74" s="14" t="s">
        <v>128</v>
      </c>
      <c r="E74" s="24"/>
      <c r="F74" s="24"/>
      <c r="G74" s="5"/>
      <c r="H74" s="5"/>
      <c r="I74" s="5"/>
      <c r="J74" s="5"/>
      <c r="K74" s="5"/>
      <c r="L74" s="5"/>
      <c r="M74" s="5"/>
      <c r="N74" s="5"/>
      <c r="O74" s="5"/>
      <c r="P74" s="5">
        <v>0</v>
      </c>
      <c r="Q74" s="5">
        <v>0</v>
      </c>
      <c r="R74" s="5">
        <v>0</v>
      </c>
      <c r="S74" s="5">
        <v>0</v>
      </c>
      <c r="T74" s="5">
        <v>0</v>
      </c>
      <c r="U74" s="5">
        <v>0</v>
      </c>
      <c r="V74" s="5">
        <v>0</v>
      </c>
      <c r="W74" s="5">
        <v>0</v>
      </c>
      <c r="X74" s="5">
        <v>0</v>
      </c>
      <c r="Y74" s="3">
        <f t="shared" si="9"/>
        <v>0</v>
      </c>
      <c r="Z74" s="5"/>
      <c r="AA74" s="5"/>
      <c r="AB74" s="5"/>
      <c r="AC74" s="5"/>
      <c r="AD74" s="5"/>
      <c r="AE74" s="93" t="s">
        <v>128</v>
      </c>
      <c r="AF74" s="90"/>
      <c r="AG74" s="90">
        <v>0</v>
      </c>
      <c r="AH74" s="90">
        <v>0</v>
      </c>
      <c r="AI74" s="90">
        <v>0</v>
      </c>
      <c r="AJ74" s="90">
        <v>0</v>
      </c>
      <c r="AK74" s="90">
        <v>0</v>
      </c>
    </row>
    <row r="75" spans="4:37" ht="16">
      <c r="D75" s="16" t="s">
        <v>129</v>
      </c>
      <c r="E75" s="26"/>
      <c r="F75" s="26"/>
      <c r="G75" s="3"/>
      <c r="H75" s="3"/>
      <c r="I75" s="3"/>
      <c r="J75" s="3"/>
      <c r="K75" s="3"/>
      <c r="L75" s="3"/>
      <c r="M75" s="3"/>
      <c r="N75" s="3"/>
      <c r="O75" s="3"/>
      <c r="P75" s="3">
        <v>844220</v>
      </c>
      <c r="Q75" s="3">
        <v>1077095</v>
      </c>
      <c r="R75" s="3">
        <v>1458268</v>
      </c>
      <c r="S75" s="3">
        <v>1295017</v>
      </c>
      <c r="T75" s="3">
        <v>1822925</v>
      </c>
      <c r="U75" s="3">
        <v>2320859</v>
      </c>
      <c r="V75" s="3">
        <v>2448539</v>
      </c>
      <c r="W75" s="3">
        <v>3879102</v>
      </c>
      <c r="X75" s="3">
        <v>3963440</v>
      </c>
      <c r="Y75" s="3">
        <f t="shared" si="9"/>
        <v>6040965</v>
      </c>
      <c r="Z75" s="3"/>
      <c r="AA75" s="3"/>
      <c r="AB75" s="3"/>
      <c r="AC75" s="3"/>
      <c r="AD75" s="3"/>
      <c r="AE75" s="89" t="s">
        <v>129</v>
      </c>
      <c r="AF75" s="90"/>
      <c r="AG75" s="92">
        <v>2320859</v>
      </c>
      <c r="AH75" s="92">
        <v>2448539</v>
      </c>
      <c r="AI75" s="92">
        <v>3879102</v>
      </c>
      <c r="AJ75" s="92">
        <v>3963440</v>
      </c>
      <c r="AK75" s="92">
        <v>6040965</v>
      </c>
    </row>
    <row r="76" spans="4:37">
      <c r="L76" s="1"/>
      <c r="M76" s="1"/>
      <c r="N76" s="1"/>
      <c r="O76" s="1"/>
      <c r="P76" s="1"/>
      <c r="Q76" s="1"/>
      <c r="R76" s="1"/>
      <c r="S76" s="1"/>
      <c r="T76" s="1"/>
      <c r="U76" s="1"/>
      <c r="V76" s="1"/>
      <c r="W76" s="1"/>
      <c r="X76" s="1"/>
      <c r="Y76" s="3">
        <f t="shared" si="9"/>
        <v>0</v>
      </c>
      <c r="Z76" s="1"/>
      <c r="AA76" s="1"/>
      <c r="AB76" s="1"/>
      <c r="AC76" s="1"/>
      <c r="AD76" s="1"/>
      <c r="AE76" s="1"/>
    </row>
    <row r="77" spans="4:37" ht="16">
      <c r="D77" s="16" t="s">
        <v>130</v>
      </c>
      <c r="E77" s="26"/>
      <c r="F77" s="26"/>
      <c r="G77" s="3"/>
      <c r="H77" s="3"/>
      <c r="I77" s="3"/>
      <c r="J77" s="3"/>
      <c r="K77" s="3"/>
      <c r="L77" s="3"/>
      <c r="M77" s="3"/>
      <c r="N77" s="3"/>
      <c r="O77" s="3"/>
      <c r="P77" s="3">
        <v>1289670</v>
      </c>
      <c r="Q77" s="3">
        <v>1287380</v>
      </c>
      <c r="R77" s="3">
        <v>1522953</v>
      </c>
      <c r="S77" s="3">
        <v>1678477</v>
      </c>
      <c r="T77" s="3">
        <v>3251431</v>
      </c>
      <c r="U77" s="3">
        <v>4276731</v>
      </c>
      <c r="V77" s="3">
        <v>5053711</v>
      </c>
      <c r="W77" s="3">
        <v>6359187</v>
      </c>
      <c r="X77" s="3">
        <v>7446888</v>
      </c>
      <c r="Y77" s="3">
        <f t="shared" si="9"/>
        <v>9369884</v>
      </c>
      <c r="Z77" s="3"/>
      <c r="AA77" s="3"/>
      <c r="AB77" s="3"/>
      <c r="AC77" s="3"/>
      <c r="AD77" s="3"/>
      <c r="AE77" s="89" t="s">
        <v>130</v>
      </c>
      <c r="AF77" s="90"/>
      <c r="AG77" s="92">
        <v>4276731</v>
      </c>
      <c r="AH77" s="92">
        <v>5053711</v>
      </c>
      <c r="AI77" s="92">
        <v>6359187</v>
      </c>
      <c r="AJ77" s="92">
        <v>7446888</v>
      </c>
      <c r="AK77" s="92">
        <v>9369884</v>
      </c>
    </row>
    <row r="78" spans="4:37" ht="16">
      <c r="D78" s="16" t="s">
        <v>131</v>
      </c>
      <c r="E78" s="26"/>
      <c r="F78" s="26"/>
      <c r="G78" s="3"/>
      <c r="H78" s="2"/>
      <c r="I78" s="3"/>
      <c r="J78" s="3"/>
      <c r="K78" s="3"/>
      <c r="L78" s="3"/>
      <c r="M78" s="3"/>
      <c r="N78" s="3"/>
      <c r="O78" s="3"/>
      <c r="P78" s="2">
        <v>0</v>
      </c>
      <c r="Q78" s="2">
        <v>0</v>
      </c>
      <c r="R78" s="2">
        <v>0</v>
      </c>
      <c r="S78" s="2">
        <v>0</v>
      </c>
      <c r="T78" s="2">
        <v>0</v>
      </c>
      <c r="U78" s="2">
        <v>0</v>
      </c>
      <c r="V78" s="2">
        <v>0</v>
      </c>
      <c r="W78" s="2">
        <v>0</v>
      </c>
      <c r="X78" s="2">
        <v>0</v>
      </c>
      <c r="Y78" s="3">
        <f t="shared" si="9"/>
        <v>0</v>
      </c>
      <c r="Z78" s="3"/>
      <c r="AA78" s="3"/>
      <c r="AB78" s="3"/>
      <c r="AC78" s="3"/>
      <c r="AD78" s="3"/>
      <c r="AE78" s="89" t="s">
        <v>131</v>
      </c>
      <c r="AF78" s="90"/>
      <c r="AG78" s="91">
        <v>0</v>
      </c>
      <c r="AH78" s="91">
        <v>0</v>
      </c>
      <c r="AI78" s="91">
        <v>0</v>
      </c>
      <c r="AJ78" s="91">
        <v>0</v>
      </c>
      <c r="AK78" s="91">
        <v>0</v>
      </c>
    </row>
    <row r="79" spans="4:37" ht="16">
      <c r="D79" s="16" t="s">
        <v>132</v>
      </c>
      <c r="E79" s="26"/>
      <c r="F79" s="26"/>
      <c r="G79" s="3"/>
      <c r="H79" s="3"/>
      <c r="I79" s="3"/>
      <c r="J79" s="3"/>
      <c r="K79" s="3"/>
      <c r="L79" s="3"/>
      <c r="M79" s="3"/>
      <c r="N79" s="3"/>
      <c r="O79" s="3"/>
      <c r="P79" s="3">
        <v>1289670</v>
      </c>
      <c r="Q79" s="3">
        <v>1287380</v>
      </c>
      <c r="R79" s="3">
        <v>1522953</v>
      </c>
      <c r="S79" s="3">
        <v>1678477</v>
      </c>
      <c r="T79" s="3">
        <v>3251431</v>
      </c>
      <c r="U79" s="3">
        <v>4276731</v>
      </c>
      <c r="V79" s="3">
        <v>5053711</v>
      </c>
      <c r="W79" s="3">
        <v>6359187</v>
      </c>
      <c r="X79" s="3">
        <v>7446888</v>
      </c>
      <c r="Y79" s="3">
        <f t="shared" si="9"/>
        <v>9369884</v>
      </c>
      <c r="Z79" s="3"/>
      <c r="AA79" s="3"/>
      <c r="AB79" s="3"/>
      <c r="AC79" s="3"/>
      <c r="AD79" s="3"/>
      <c r="AE79" s="89" t="s">
        <v>132</v>
      </c>
      <c r="AF79" s="90"/>
      <c r="AG79" s="92">
        <v>4276731</v>
      </c>
      <c r="AH79" s="92">
        <v>5053711</v>
      </c>
      <c r="AI79" s="92">
        <v>6359187</v>
      </c>
      <c r="AJ79" s="92">
        <v>7446888</v>
      </c>
      <c r="AK79" s="92">
        <v>9369884</v>
      </c>
    </row>
    <row r="80" spans="4:37" ht="16">
      <c r="D80" s="16" t="s">
        <v>133</v>
      </c>
      <c r="E80" s="26"/>
      <c r="F80" s="26"/>
      <c r="G80" s="3"/>
      <c r="H80" s="3"/>
      <c r="I80" s="3"/>
      <c r="J80" s="3"/>
      <c r="K80" s="3"/>
      <c r="L80" s="3"/>
      <c r="M80" s="3"/>
      <c r="N80" s="3"/>
      <c r="O80" s="3"/>
      <c r="P80" s="3">
        <v>1175763</v>
      </c>
      <c r="Q80" s="3">
        <v>1124570</v>
      </c>
      <c r="R80" s="3">
        <v>1369910</v>
      </c>
      <c r="S80" s="3">
        <v>1517539</v>
      </c>
      <c r="T80" s="3">
        <v>3045945</v>
      </c>
      <c r="U80" s="3">
        <v>4017972</v>
      </c>
      <c r="V80" s="3">
        <v>4759868</v>
      </c>
      <c r="W80" s="3">
        <v>5884630</v>
      </c>
      <c r="X80" s="3">
        <v>6818891</v>
      </c>
      <c r="Y80" s="3">
        <f t="shared" si="9"/>
        <v>8628763</v>
      </c>
      <c r="Z80" s="3"/>
      <c r="AA80" s="3"/>
      <c r="AB80" s="3"/>
      <c r="AC80" s="3"/>
      <c r="AD80" s="3"/>
      <c r="AE80" s="89" t="s">
        <v>133</v>
      </c>
      <c r="AF80" s="90"/>
      <c r="AG80" s="92">
        <v>4017972</v>
      </c>
      <c r="AH80" s="92">
        <v>4759868</v>
      </c>
      <c r="AI80" s="92">
        <v>5884630</v>
      </c>
      <c r="AJ80" s="92">
        <v>6818891</v>
      </c>
      <c r="AK80" s="92">
        <v>8628763</v>
      </c>
    </row>
    <row r="81" spans="4:37" ht="16">
      <c r="D81" s="16" t="s">
        <v>134</v>
      </c>
      <c r="E81" s="26"/>
      <c r="F81" s="26"/>
      <c r="G81" s="3"/>
      <c r="H81" s="3"/>
      <c r="I81" s="3"/>
      <c r="J81" s="3"/>
      <c r="K81" s="3"/>
      <c r="L81" s="3"/>
      <c r="M81" s="3"/>
      <c r="N81" s="3"/>
      <c r="O81" s="3"/>
      <c r="P81" s="3">
        <v>113907</v>
      </c>
      <c r="Q81" s="3">
        <v>162810</v>
      </c>
      <c r="R81" s="3">
        <v>153043</v>
      </c>
      <c r="S81" s="3">
        <v>160938</v>
      </c>
      <c r="T81" s="3">
        <v>205486</v>
      </c>
      <c r="U81" s="3">
        <v>258759</v>
      </c>
      <c r="V81" s="3">
        <v>293843</v>
      </c>
      <c r="W81" s="3">
        <v>474557</v>
      </c>
      <c r="X81" s="3">
        <v>627997</v>
      </c>
      <c r="Y81" s="3">
        <f t="shared" si="9"/>
        <v>741121</v>
      </c>
      <c r="Z81" s="3"/>
      <c r="AA81" s="3"/>
      <c r="AB81" s="3"/>
      <c r="AC81" s="3"/>
      <c r="AD81" s="3"/>
      <c r="AE81" s="89" t="s">
        <v>134</v>
      </c>
      <c r="AF81" s="90"/>
      <c r="AG81" s="92">
        <v>258759</v>
      </c>
      <c r="AH81" s="92">
        <v>293843</v>
      </c>
      <c r="AI81" s="92">
        <v>474557</v>
      </c>
      <c r="AJ81" s="92">
        <v>627997</v>
      </c>
      <c r="AK81" s="92">
        <v>741121</v>
      </c>
    </row>
    <row r="82" spans="4:37" ht="16">
      <c r="D82" s="16" t="s">
        <v>135</v>
      </c>
      <c r="E82" s="26"/>
      <c r="F82" s="26"/>
      <c r="G82" s="2"/>
      <c r="H82" s="2"/>
      <c r="I82" s="2"/>
      <c r="J82" s="3"/>
      <c r="K82" s="3"/>
      <c r="L82" s="3"/>
      <c r="M82" s="3"/>
      <c r="N82" s="3"/>
      <c r="O82" s="3"/>
      <c r="P82" s="2">
        <v>552</v>
      </c>
      <c r="Q82" s="3">
        <v>3028</v>
      </c>
      <c r="R82" s="3">
        <v>11944</v>
      </c>
      <c r="S82" s="3">
        <v>6533</v>
      </c>
      <c r="T82" s="3">
        <v>6100</v>
      </c>
      <c r="U82" s="3">
        <v>17583</v>
      </c>
      <c r="V82" s="3">
        <v>21353</v>
      </c>
      <c r="W82" s="3">
        <v>19587</v>
      </c>
      <c r="X82" s="3">
        <v>12677</v>
      </c>
      <c r="Y82" s="3">
        <f t="shared" si="9"/>
        <v>27210</v>
      </c>
      <c r="Z82" s="3"/>
      <c r="AA82" s="3"/>
      <c r="AB82" s="3"/>
      <c r="AC82" s="3"/>
      <c r="AD82" s="3"/>
      <c r="AE82" s="89" t="s">
        <v>135</v>
      </c>
      <c r="AF82" s="90"/>
      <c r="AG82" s="92">
        <v>17583</v>
      </c>
      <c r="AH82" s="92">
        <v>21353</v>
      </c>
      <c r="AI82" s="92">
        <v>19587</v>
      </c>
      <c r="AJ82" s="92">
        <v>12677</v>
      </c>
      <c r="AK82" s="92">
        <v>27210</v>
      </c>
    </row>
    <row r="83" spans="4:37" ht="16">
      <c r="D83" s="12" t="s">
        <v>136</v>
      </c>
      <c r="E83" s="22"/>
      <c r="F83" s="22"/>
      <c r="G83" s="3"/>
      <c r="H83" s="3"/>
      <c r="I83" s="3"/>
      <c r="J83" s="3"/>
      <c r="K83" s="3"/>
      <c r="L83" s="3"/>
      <c r="M83" s="3"/>
      <c r="N83" s="3"/>
      <c r="O83" s="3"/>
      <c r="P83" s="2">
        <v>935</v>
      </c>
      <c r="Q83" s="3">
        <v>9856</v>
      </c>
      <c r="R83" s="3">
        <v>9185</v>
      </c>
      <c r="S83" s="3">
        <v>11708</v>
      </c>
      <c r="T83" s="3">
        <v>4157</v>
      </c>
      <c r="U83" s="2">
        <v>488</v>
      </c>
      <c r="V83" s="3">
        <v>1773</v>
      </c>
      <c r="W83" s="3">
        <v>2608</v>
      </c>
      <c r="X83" s="3">
        <v>7230</v>
      </c>
      <c r="Y83" s="3">
        <f t="shared" si="9"/>
        <v>24247</v>
      </c>
      <c r="Z83" s="3"/>
      <c r="AA83" s="3"/>
      <c r="AB83" s="3"/>
      <c r="AC83" s="3"/>
      <c r="AD83" s="3"/>
      <c r="AE83" s="89" t="s">
        <v>136</v>
      </c>
      <c r="AF83" s="90"/>
      <c r="AG83" s="91">
        <v>488</v>
      </c>
      <c r="AH83" s="92">
        <v>1773</v>
      </c>
      <c r="AI83" s="92">
        <v>2608</v>
      </c>
      <c r="AJ83" s="92">
        <v>7230</v>
      </c>
      <c r="AK83" s="92">
        <v>24247</v>
      </c>
    </row>
    <row r="84" spans="4:37" ht="16">
      <c r="D84" s="18" t="s">
        <v>137</v>
      </c>
      <c r="E84" s="28"/>
      <c r="F84" s="28"/>
      <c r="G84" s="3"/>
      <c r="H84" s="3"/>
      <c r="I84" s="3"/>
      <c r="J84" s="3"/>
      <c r="K84" s="3"/>
      <c r="L84" s="3"/>
      <c r="M84" s="3"/>
      <c r="N84" s="3"/>
      <c r="O84" s="3"/>
      <c r="P84" s="2">
        <v>935</v>
      </c>
      <c r="Q84" s="3">
        <v>3337</v>
      </c>
      <c r="R84" s="3">
        <v>8379</v>
      </c>
      <c r="S84" s="3">
        <v>7896</v>
      </c>
      <c r="T84" s="3">
        <v>2423</v>
      </c>
      <c r="U84" s="2">
        <v>219</v>
      </c>
      <c r="V84" s="2">
        <v>0</v>
      </c>
      <c r="W84" s="2">
        <v>0</v>
      </c>
      <c r="X84" s="3">
        <v>6430</v>
      </c>
      <c r="Y84" s="3">
        <f t="shared" si="9"/>
        <v>23037</v>
      </c>
      <c r="Z84" s="3"/>
      <c r="AA84" s="3"/>
      <c r="AB84" s="3"/>
      <c r="AC84" s="3"/>
      <c r="AD84" s="3"/>
      <c r="AE84" s="95" t="s">
        <v>137</v>
      </c>
      <c r="AF84" s="90"/>
      <c r="AG84" s="91">
        <v>219</v>
      </c>
      <c r="AH84" s="91">
        <v>0</v>
      </c>
      <c r="AI84" s="91">
        <v>0</v>
      </c>
      <c r="AJ84" s="92">
        <v>6430</v>
      </c>
      <c r="AK84" s="92">
        <v>23037</v>
      </c>
    </row>
    <row r="85" spans="4:37" ht="31">
      <c r="D85" s="16" t="s">
        <v>138</v>
      </c>
      <c r="E85" s="26"/>
      <c r="F85" s="26"/>
      <c r="G85" s="2"/>
      <c r="H85" s="2"/>
      <c r="I85" s="2"/>
      <c r="J85" s="3"/>
      <c r="K85" s="3"/>
      <c r="L85" s="3"/>
      <c r="M85" s="3"/>
      <c r="N85" s="3"/>
      <c r="O85" s="2"/>
      <c r="P85" s="2">
        <v>0</v>
      </c>
      <c r="Q85" s="2">
        <v>0</v>
      </c>
      <c r="R85" s="2">
        <v>0</v>
      </c>
      <c r="S85" s="2">
        <v>0</v>
      </c>
      <c r="T85" s="2">
        <v>0</v>
      </c>
      <c r="U85" s="2">
        <v>0</v>
      </c>
      <c r="V85" s="2">
        <v>0</v>
      </c>
      <c r="W85" s="2">
        <v>0</v>
      </c>
      <c r="X85" s="2">
        <v>0</v>
      </c>
      <c r="Y85" s="3">
        <f t="shared" si="9"/>
        <v>0</v>
      </c>
      <c r="Z85" s="2"/>
      <c r="AA85" s="2"/>
      <c r="AB85" s="2"/>
      <c r="AC85" s="2"/>
      <c r="AD85" s="2"/>
      <c r="AE85" s="89" t="s">
        <v>138</v>
      </c>
      <c r="AF85" s="90"/>
      <c r="AG85" s="91">
        <v>0</v>
      </c>
      <c r="AH85" s="91">
        <v>0</v>
      </c>
      <c r="AI85" s="91">
        <v>0</v>
      </c>
      <c r="AJ85" s="91">
        <v>0</v>
      </c>
      <c r="AK85" s="91">
        <v>0</v>
      </c>
    </row>
    <row r="86" spans="4:37" ht="16">
      <c r="D86" s="16" t="s">
        <v>139</v>
      </c>
      <c r="E86" s="26"/>
      <c r="F86" s="26"/>
      <c r="G86" s="3"/>
      <c r="H86" s="2"/>
      <c r="I86" s="3"/>
      <c r="J86" s="3"/>
      <c r="K86" s="3"/>
      <c r="L86" s="3"/>
      <c r="M86" s="3"/>
      <c r="N86" s="3"/>
      <c r="O86" s="3"/>
      <c r="P86" s="2">
        <v>63</v>
      </c>
      <c r="Q86" s="2">
        <v>12</v>
      </c>
      <c r="R86" s="2">
        <v>238</v>
      </c>
      <c r="S86" s="2">
        <v>0</v>
      </c>
      <c r="T86" s="2">
        <v>0</v>
      </c>
      <c r="U86" s="2">
        <v>0</v>
      </c>
      <c r="V86" s="2">
        <v>0</v>
      </c>
      <c r="W86" s="2">
        <v>0</v>
      </c>
      <c r="X86" s="2">
        <v>0</v>
      </c>
      <c r="Y86" s="3">
        <f t="shared" si="9"/>
        <v>0</v>
      </c>
      <c r="Z86" s="3"/>
      <c r="AA86" s="3"/>
      <c r="AB86" s="3"/>
      <c r="AC86" s="3"/>
      <c r="AD86" s="3"/>
      <c r="AE86" s="89" t="s">
        <v>139</v>
      </c>
      <c r="AF86" s="90"/>
      <c r="AG86" s="91">
        <v>0</v>
      </c>
      <c r="AH86" s="91">
        <v>0</v>
      </c>
      <c r="AI86" s="91">
        <v>0</v>
      </c>
      <c r="AJ86" s="91">
        <v>0</v>
      </c>
      <c r="AK86" s="91">
        <v>0</v>
      </c>
    </row>
    <row r="87" spans="4:37" ht="16">
      <c r="D87" s="16" t="s">
        <v>140</v>
      </c>
      <c r="E87" s="26"/>
      <c r="F87" s="26"/>
      <c r="G87" s="3"/>
      <c r="H87" s="3"/>
      <c r="I87" s="3"/>
      <c r="J87" s="3"/>
      <c r="K87" s="3"/>
      <c r="L87" s="3"/>
      <c r="M87" s="3"/>
      <c r="N87" s="3"/>
      <c r="O87" s="3"/>
      <c r="P87" s="3">
        <v>43018</v>
      </c>
      <c r="Q87" s="3">
        <v>74515</v>
      </c>
      <c r="R87" s="3">
        <v>51964</v>
      </c>
      <c r="S87" s="3">
        <v>54227</v>
      </c>
      <c r="T87" s="3">
        <v>88793</v>
      </c>
      <c r="U87" s="3">
        <v>104693</v>
      </c>
      <c r="V87" s="3">
        <v>101088</v>
      </c>
      <c r="W87" s="3">
        <v>147544</v>
      </c>
      <c r="X87" s="3">
        <v>160528</v>
      </c>
      <c r="Y87" s="3">
        <f t="shared" si="9"/>
        <v>189042</v>
      </c>
      <c r="Z87" s="3"/>
      <c r="AA87" s="3"/>
      <c r="AB87" s="3"/>
      <c r="AC87" s="3"/>
      <c r="AD87" s="3"/>
      <c r="AE87" s="89" t="s">
        <v>140</v>
      </c>
      <c r="AF87" s="90"/>
      <c r="AG87" s="92">
        <v>104693</v>
      </c>
      <c r="AH87" s="92">
        <v>101088</v>
      </c>
      <c r="AI87" s="92">
        <v>147544</v>
      </c>
      <c r="AJ87" s="92">
        <v>160528</v>
      </c>
      <c r="AK87" s="92">
        <v>189042</v>
      </c>
    </row>
    <row r="88" spans="4:37" ht="31">
      <c r="D88" s="16" t="s">
        <v>141</v>
      </c>
      <c r="E88" s="26"/>
      <c r="F88" s="26"/>
      <c r="G88" s="3"/>
      <c r="H88" s="3"/>
      <c r="I88" s="3"/>
      <c r="J88" s="3"/>
      <c r="K88" s="3"/>
      <c r="L88" s="3"/>
      <c r="M88" s="3"/>
      <c r="N88" s="3"/>
      <c r="O88" s="3"/>
      <c r="P88" s="3">
        <v>70444</v>
      </c>
      <c r="Q88" s="3">
        <v>81456</v>
      </c>
      <c r="R88" s="3">
        <v>103601</v>
      </c>
      <c r="S88" s="3">
        <v>101536</v>
      </c>
      <c r="T88" s="3">
        <v>118635</v>
      </c>
      <c r="U88" s="3">
        <v>171161</v>
      </c>
      <c r="V88" s="3">
        <v>212334</v>
      </c>
      <c r="W88" s="3">
        <v>343992</v>
      </c>
      <c r="X88" s="3">
        <v>472916</v>
      </c>
      <c r="Y88" s="3">
        <f t="shared" si="9"/>
        <v>555042</v>
      </c>
      <c r="Z88" s="3"/>
      <c r="AA88" s="3"/>
      <c r="AB88" s="3"/>
      <c r="AC88" s="3"/>
      <c r="AD88" s="3"/>
      <c r="AE88" s="89" t="s">
        <v>141</v>
      </c>
      <c r="AF88" s="90"/>
      <c r="AG88" s="92">
        <v>171161</v>
      </c>
      <c r="AH88" s="92">
        <v>212334</v>
      </c>
      <c r="AI88" s="92">
        <v>343992</v>
      </c>
      <c r="AJ88" s="92">
        <v>472916</v>
      </c>
      <c r="AK88" s="92">
        <v>555042</v>
      </c>
    </row>
    <row r="89" spans="4:37" ht="16">
      <c r="D89" s="16" t="s">
        <v>142</v>
      </c>
      <c r="E89" s="26"/>
      <c r="F89" s="26"/>
      <c r="G89" s="3"/>
      <c r="H89" s="3"/>
      <c r="I89" s="2"/>
      <c r="J89" s="3"/>
      <c r="K89" s="3"/>
      <c r="L89" s="3"/>
      <c r="M89" s="3"/>
      <c r="N89" s="3"/>
      <c r="O89" s="3"/>
      <c r="P89" s="3">
        <v>17947</v>
      </c>
      <c r="Q89" s="3">
        <v>48268</v>
      </c>
      <c r="R89" s="3">
        <v>45445</v>
      </c>
      <c r="S89" s="3">
        <v>30333</v>
      </c>
      <c r="T89" s="3">
        <v>28915</v>
      </c>
      <c r="U89" s="3">
        <v>18716</v>
      </c>
      <c r="V89" s="3">
        <v>19417</v>
      </c>
      <c r="W89" s="3">
        <v>1596</v>
      </c>
      <c r="X89" s="3">
        <v>1625</v>
      </c>
      <c r="Y89" s="3">
        <f t="shared" si="9"/>
        <v>1095</v>
      </c>
      <c r="Z89" s="2"/>
      <c r="AA89" s="2"/>
      <c r="AB89" s="2"/>
      <c r="AC89" s="2"/>
      <c r="AD89" s="2"/>
      <c r="AE89" s="89" t="s">
        <v>142</v>
      </c>
      <c r="AF89" s="90"/>
      <c r="AG89" s="92">
        <v>18716</v>
      </c>
      <c r="AH89" s="92">
        <v>19417</v>
      </c>
      <c r="AI89" s="92">
        <v>1596</v>
      </c>
      <c r="AJ89" s="92">
        <v>1625</v>
      </c>
      <c r="AK89" s="92">
        <v>1095</v>
      </c>
    </row>
    <row r="90" spans="4:37" ht="16">
      <c r="D90" s="16" t="s">
        <v>143</v>
      </c>
      <c r="E90" s="26"/>
      <c r="F90" s="26"/>
      <c r="G90" s="2"/>
      <c r="H90" s="2"/>
      <c r="I90" s="2"/>
      <c r="J90" s="3"/>
      <c r="K90" s="3"/>
      <c r="L90" s="3"/>
      <c r="M90" s="3"/>
      <c r="N90" s="3"/>
      <c r="O90" s="3"/>
      <c r="P90" s="2">
        <v>471</v>
      </c>
      <c r="Q90" s="3">
        <v>2004</v>
      </c>
      <c r="R90" s="3">
        <v>2798</v>
      </c>
      <c r="S90" s="2">
        <v>267</v>
      </c>
      <c r="T90" s="3">
        <v>1476</v>
      </c>
      <c r="U90" s="2">
        <v>216</v>
      </c>
      <c r="V90" s="3">
        <v>2105</v>
      </c>
      <c r="W90" s="2">
        <v>484</v>
      </c>
      <c r="X90" s="3">
        <v>2968</v>
      </c>
      <c r="Y90" s="3">
        <f t="shared" si="9"/>
        <v>1255</v>
      </c>
      <c r="Z90" s="3"/>
      <c r="AA90" s="3"/>
      <c r="AB90" s="3"/>
      <c r="AC90" s="3"/>
      <c r="AD90" s="3"/>
      <c r="AE90" s="89" t="s">
        <v>143</v>
      </c>
      <c r="AF90" s="90"/>
      <c r="AG90" s="91">
        <v>216</v>
      </c>
      <c r="AH90" s="92">
        <v>2105</v>
      </c>
      <c r="AI90" s="91">
        <v>484</v>
      </c>
      <c r="AJ90" s="92">
        <v>2968</v>
      </c>
      <c r="AK90" s="92">
        <v>1255</v>
      </c>
    </row>
    <row r="91" spans="4:37" ht="16">
      <c r="D91" s="16" t="s">
        <v>144</v>
      </c>
      <c r="E91" s="26"/>
      <c r="F91" s="26"/>
      <c r="G91" s="3"/>
      <c r="H91" s="3"/>
      <c r="I91" s="2"/>
      <c r="J91" s="3"/>
      <c r="K91" s="3"/>
      <c r="L91" s="3"/>
      <c r="M91" s="3"/>
      <c r="N91" s="3"/>
      <c r="O91" s="3"/>
      <c r="P91" s="3">
        <v>17475</v>
      </c>
      <c r="Q91" s="3">
        <v>46264</v>
      </c>
      <c r="R91" s="3">
        <v>42646</v>
      </c>
      <c r="S91" s="3">
        <v>30066</v>
      </c>
      <c r="T91" s="3">
        <v>27438</v>
      </c>
      <c r="U91" s="3">
        <v>18500</v>
      </c>
      <c r="V91" s="3">
        <v>17312</v>
      </c>
      <c r="W91" s="3">
        <v>1112</v>
      </c>
      <c r="X91" s="3">
        <v>-1342</v>
      </c>
      <c r="Y91" s="3">
        <f t="shared" ref="Y91:Y153" si="10">AK91</f>
        <v>-160</v>
      </c>
      <c r="Z91" s="2"/>
      <c r="AA91" s="2"/>
      <c r="AB91" s="2"/>
      <c r="AC91" s="2"/>
      <c r="AD91" s="2"/>
      <c r="AE91" s="89" t="s">
        <v>144</v>
      </c>
      <c r="AF91" s="90"/>
      <c r="AG91" s="92">
        <v>18500</v>
      </c>
      <c r="AH91" s="92">
        <v>17312</v>
      </c>
      <c r="AI91" s="92">
        <v>1112</v>
      </c>
      <c r="AJ91" s="92">
        <v>-1342</v>
      </c>
      <c r="AK91" s="91">
        <v>-160</v>
      </c>
    </row>
    <row r="92" spans="4:37" ht="16">
      <c r="D92" s="16" t="s">
        <v>145</v>
      </c>
      <c r="E92" s="26"/>
      <c r="F92" s="26"/>
      <c r="G92" s="3"/>
      <c r="H92" s="3"/>
      <c r="I92" s="3"/>
      <c r="J92" s="3"/>
      <c r="K92" s="3"/>
      <c r="L92" s="3"/>
      <c r="M92" s="3"/>
      <c r="N92" s="3"/>
      <c r="O92" s="3"/>
      <c r="P92" s="3">
        <v>87919</v>
      </c>
      <c r="Q92" s="3">
        <v>127720</v>
      </c>
      <c r="R92" s="3">
        <v>146247</v>
      </c>
      <c r="S92" s="3">
        <v>131601</v>
      </c>
      <c r="T92" s="3">
        <v>146074</v>
      </c>
      <c r="U92" s="3">
        <v>189661</v>
      </c>
      <c r="V92" s="3">
        <v>229646</v>
      </c>
      <c r="W92" s="3">
        <v>345104</v>
      </c>
      <c r="X92" s="3">
        <v>471573</v>
      </c>
      <c r="Y92" s="3">
        <f t="shared" si="10"/>
        <v>554882</v>
      </c>
      <c r="Z92" s="3"/>
      <c r="AA92" s="3"/>
      <c r="AB92" s="3"/>
      <c r="AC92" s="3"/>
      <c r="AD92" s="3"/>
      <c r="AE92" s="89" t="s">
        <v>145</v>
      </c>
      <c r="AF92" s="90"/>
      <c r="AG92" s="92">
        <v>189661</v>
      </c>
      <c r="AH92" s="92">
        <v>229646</v>
      </c>
      <c r="AI92" s="92">
        <v>345104</v>
      </c>
      <c r="AJ92" s="92">
        <v>471573</v>
      </c>
      <c r="AK92" s="92">
        <v>554882</v>
      </c>
    </row>
    <row r="93" spans="4:37" ht="16">
      <c r="D93" s="16" t="s">
        <v>146</v>
      </c>
      <c r="E93" s="26"/>
      <c r="F93" s="26"/>
      <c r="G93" s="2"/>
      <c r="H93" s="2"/>
      <c r="I93" s="3"/>
      <c r="J93" s="3"/>
      <c r="K93" s="3"/>
      <c r="L93" s="3"/>
      <c r="M93" s="3"/>
      <c r="N93" s="3"/>
      <c r="O93" s="3"/>
      <c r="P93" s="3">
        <v>22389</v>
      </c>
      <c r="Q93" s="3">
        <v>34261</v>
      </c>
      <c r="R93" s="3">
        <v>37429</v>
      </c>
      <c r="S93" s="3">
        <v>31506</v>
      </c>
      <c r="T93" s="3">
        <v>34503</v>
      </c>
      <c r="U93" s="3">
        <v>42823</v>
      </c>
      <c r="V93" s="3">
        <v>49971</v>
      </c>
      <c r="W93" s="3">
        <v>70004</v>
      </c>
      <c r="X93" s="3">
        <v>97248</v>
      </c>
      <c r="Y93" s="3">
        <f t="shared" si="10"/>
        <v>110294</v>
      </c>
      <c r="Z93" s="3"/>
      <c r="AA93" s="3"/>
      <c r="AB93" s="3"/>
      <c r="AC93" s="3"/>
      <c r="AD93" s="3"/>
      <c r="AE93" s="89" t="s">
        <v>146</v>
      </c>
      <c r="AF93" s="90"/>
      <c r="AG93" s="92">
        <v>42823</v>
      </c>
      <c r="AH93" s="92">
        <v>49971</v>
      </c>
      <c r="AI93" s="92">
        <v>70004</v>
      </c>
      <c r="AJ93" s="92">
        <v>97248</v>
      </c>
      <c r="AK93" s="92">
        <v>110294</v>
      </c>
    </row>
    <row r="94" spans="4:37" ht="16">
      <c r="D94" s="16" t="s">
        <v>147</v>
      </c>
      <c r="E94" s="26"/>
      <c r="F94" s="26"/>
      <c r="G94" s="2"/>
      <c r="H94" s="2"/>
      <c r="I94" s="2"/>
      <c r="J94" s="3"/>
      <c r="K94" s="3"/>
      <c r="L94" s="3"/>
      <c r="M94" s="3"/>
      <c r="N94" s="3"/>
      <c r="O94" s="3"/>
      <c r="P94" s="2">
        <v>0</v>
      </c>
      <c r="Q94" s="2">
        <v>-41</v>
      </c>
      <c r="R94" s="3">
        <v>-1203</v>
      </c>
      <c r="S94" s="2">
        <v>273</v>
      </c>
      <c r="T94" s="2">
        <v>683</v>
      </c>
      <c r="U94" s="2">
        <v>-119</v>
      </c>
      <c r="V94" s="3">
        <v>-1232</v>
      </c>
      <c r="W94" s="2">
        <v>925</v>
      </c>
      <c r="X94" s="2">
        <v>-948</v>
      </c>
      <c r="Y94" s="3">
        <f t="shared" si="10"/>
        <v>1662</v>
      </c>
      <c r="Z94" s="2"/>
      <c r="AA94" s="2"/>
      <c r="AB94" s="2"/>
      <c r="AC94" s="2"/>
      <c r="AD94" s="2"/>
      <c r="AE94" s="89" t="s">
        <v>147</v>
      </c>
      <c r="AF94" s="90"/>
      <c r="AG94" s="91">
        <v>-119</v>
      </c>
      <c r="AH94" s="92">
        <v>-1232</v>
      </c>
      <c r="AI94" s="91">
        <v>925</v>
      </c>
      <c r="AJ94" s="91">
        <v>-948</v>
      </c>
      <c r="AK94" s="92">
        <v>1662</v>
      </c>
    </row>
    <row r="95" spans="4:37" ht="16">
      <c r="D95" s="16" t="s">
        <v>148</v>
      </c>
      <c r="E95" s="26"/>
      <c r="F95" s="26"/>
      <c r="G95" s="2"/>
      <c r="H95" s="2"/>
      <c r="I95" s="3"/>
      <c r="J95" s="3"/>
      <c r="K95" s="3"/>
      <c r="L95" s="3"/>
      <c r="M95" s="3"/>
      <c r="N95" s="3"/>
      <c r="O95" s="3"/>
      <c r="P95" s="3">
        <v>22389</v>
      </c>
      <c r="Q95" s="3">
        <v>34220</v>
      </c>
      <c r="R95" s="3">
        <v>36226</v>
      </c>
      <c r="S95" s="3">
        <v>31779</v>
      </c>
      <c r="T95" s="3">
        <v>35186</v>
      </c>
      <c r="U95" s="3">
        <v>42703</v>
      </c>
      <c r="V95" s="3">
        <v>48739</v>
      </c>
      <c r="W95" s="3">
        <v>70929</v>
      </c>
      <c r="X95" s="3">
        <v>96300</v>
      </c>
      <c r="Y95" s="3">
        <f t="shared" si="10"/>
        <v>111957</v>
      </c>
      <c r="Z95" s="3"/>
      <c r="AA95" s="3"/>
      <c r="AB95" s="3"/>
      <c r="AC95" s="3"/>
      <c r="AD95" s="3"/>
      <c r="AE95" s="89" t="s">
        <v>148</v>
      </c>
      <c r="AF95" s="90"/>
      <c r="AG95" s="92">
        <v>42703</v>
      </c>
      <c r="AH95" s="92">
        <v>48739</v>
      </c>
      <c r="AI95" s="92">
        <v>70929</v>
      </c>
      <c r="AJ95" s="92">
        <v>96300</v>
      </c>
      <c r="AK95" s="92">
        <v>111957</v>
      </c>
    </row>
    <row r="96" spans="4:37" ht="16">
      <c r="D96" s="16" t="s">
        <v>149</v>
      </c>
      <c r="E96" s="26"/>
      <c r="F96" s="26"/>
      <c r="G96" s="3"/>
      <c r="H96" s="3"/>
      <c r="I96" s="3"/>
      <c r="J96" s="3"/>
      <c r="K96" s="3"/>
      <c r="L96" s="3"/>
      <c r="M96" s="3"/>
      <c r="N96" s="3"/>
      <c r="O96" s="3"/>
      <c r="P96" s="3">
        <v>65531</v>
      </c>
      <c r="Q96" s="3">
        <v>93500</v>
      </c>
      <c r="R96" s="3">
        <v>110021</v>
      </c>
      <c r="S96" s="3">
        <v>99822</v>
      </c>
      <c r="T96" s="3">
        <v>110888</v>
      </c>
      <c r="U96" s="3">
        <v>146958</v>
      </c>
      <c r="V96" s="3">
        <v>180908</v>
      </c>
      <c r="W96" s="3">
        <v>274174</v>
      </c>
      <c r="X96" s="3">
        <v>375273</v>
      </c>
      <c r="Y96" s="3">
        <f t="shared" si="10"/>
        <v>442925</v>
      </c>
      <c r="Z96" s="3"/>
      <c r="AA96" s="3"/>
      <c r="AB96" s="3"/>
      <c r="AC96" s="3"/>
      <c r="AD96" s="3"/>
      <c r="AE96" s="89" t="s">
        <v>149</v>
      </c>
      <c r="AF96" s="90"/>
      <c r="AG96" s="92">
        <v>146958</v>
      </c>
      <c r="AH96" s="92">
        <v>180908</v>
      </c>
      <c r="AI96" s="92">
        <v>274174</v>
      </c>
      <c r="AJ96" s="92">
        <v>375273</v>
      </c>
      <c r="AK96" s="92">
        <v>442925</v>
      </c>
    </row>
    <row r="97" spans="4:37" ht="16">
      <c r="D97" s="16" t="s">
        <v>150</v>
      </c>
      <c r="E97" s="26"/>
      <c r="F97" s="26"/>
      <c r="G97" s="2"/>
      <c r="H97" s="2"/>
      <c r="I97" s="2"/>
      <c r="J97" s="3"/>
      <c r="K97" s="3"/>
      <c r="L97" s="3"/>
      <c r="M97" s="3"/>
      <c r="N97" s="3"/>
      <c r="O97" s="3"/>
      <c r="P97" s="2">
        <v>0</v>
      </c>
      <c r="Q97" s="2">
        <v>307</v>
      </c>
      <c r="R97" s="2">
        <v>76</v>
      </c>
      <c r="S97" s="2">
        <v>66</v>
      </c>
      <c r="T97" s="2">
        <v>70</v>
      </c>
      <c r="U97" s="2">
        <v>49</v>
      </c>
      <c r="V97" s="2">
        <v>15</v>
      </c>
      <c r="W97" s="2">
        <v>12</v>
      </c>
      <c r="X97" s="2">
        <v>20</v>
      </c>
      <c r="Y97" s="3">
        <f t="shared" si="10"/>
        <v>29</v>
      </c>
      <c r="Z97" s="2"/>
      <c r="AA97" s="2"/>
      <c r="AB97" s="2"/>
      <c r="AC97" s="2"/>
      <c r="AD97" s="2"/>
      <c r="AE97" s="89" t="s">
        <v>150</v>
      </c>
      <c r="AF97" s="90"/>
      <c r="AG97" s="91">
        <v>49</v>
      </c>
      <c r="AH97" s="91">
        <v>15</v>
      </c>
      <c r="AI97" s="91">
        <v>12</v>
      </c>
      <c r="AJ97" s="91">
        <v>20</v>
      </c>
      <c r="AK97" s="91">
        <v>29</v>
      </c>
    </row>
    <row r="98" spans="4:37" ht="31">
      <c r="D98" s="16" t="s">
        <v>151</v>
      </c>
      <c r="E98" s="26"/>
      <c r="F98" s="26"/>
      <c r="G98" s="3"/>
      <c r="H98" s="3"/>
      <c r="I98" s="3"/>
      <c r="J98" s="3"/>
      <c r="K98" s="3"/>
      <c r="L98" s="3"/>
      <c r="M98" s="3"/>
      <c r="N98" s="3"/>
      <c r="O98" s="3"/>
      <c r="P98" s="3">
        <v>65530</v>
      </c>
      <c r="Q98" s="3">
        <v>93193</v>
      </c>
      <c r="R98" s="3">
        <v>109945</v>
      </c>
      <c r="S98" s="3">
        <v>99756</v>
      </c>
      <c r="T98" s="3">
        <v>110818</v>
      </c>
      <c r="U98" s="3">
        <v>146909</v>
      </c>
      <c r="V98" s="3">
        <v>180893</v>
      </c>
      <c r="W98" s="3">
        <v>274163</v>
      </c>
      <c r="X98" s="3">
        <v>375253</v>
      </c>
      <c r="Y98" s="3">
        <f t="shared" si="10"/>
        <v>442896</v>
      </c>
      <c r="Z98" s="3"/>
      <c r="AA98" s="3"/>
      <c r="AB98" s="3"/>
      <c r="AC98" s="3"/>
      <c r="AD98" s="3"/>
      <c r="AE98" s="89" t="s">
        <v>151</v>
      </c>
      <c r="AF98" s="90"/>
      <c r="AG98" s="92">
        <v>146909</v>
      </c>
      <c r="AH98" s="92">
        <v>180893</v>
      </c>
      <c r="AI98" s="92">
        <v>274163</v>
      </c>
      <c r="AJ98" s="92">
        <v>375253</v>
      </c>
      <c r="AK98" s="92">
        <v>442896</v>
      </c>
    </row>
    <row r="99" spans="4:37">
      <c r="L99" s="1"/>
      <c r="M99" s="1"/>
      <c r="N99" s="1"/>
      <c r="O99" s="1"/>
      <c r="P99" s="1"/>
      <c r="Q99" s="1"/>
      <c r="R99" s="1"/>
      <c r="S99" s="1"/>
      <c r="T99" s="1"/>
      <c r="U99" s="1"/>
      <c r="V99" s="1"/>
      <c r="W99" s="1"/>
      <c r="X99" s="1"/>
      <c r="Y99" s="3">
        <f t="shared" si="10"/>
        <v>0</v>
      </c>
      <c r="Z99" s="1"/>
      <c r="AA99" s="1"/>
      <c r="AB99" s="1"/>
      <c r="AC99" s="1"/>
      <c r="AD99" s="1"/>
      <c r="AE99" s="1"/>
    </row>
    <row r="100" spans="4:37" ht="16">
      <c r="D100" s="12" t="s">
        <v>152</v>
      </c>
      <c r="E100" s="22"/>
      <c r="F100" s="22"/>
      <c r="H100" s="12"/>
      <c r="I100" s="8"/>
      <c r="J100" s="2"/>
      <c r="K100" s="2"/>
      <c r="L100" s="2"/>
      <c r="M100" s="2"/>
      <c r="N100" s="2"/>
      <c r="O100" s="2"/>
      <c r="P100" s="8"/>
      <c r="Q100" s="2"/>
      <c r="R100" s="2"/>
      <c r="S100" s="2"/>
      <c r="T100" s="2"/>
      <c r="U100" s="2"/>
      <c r="V100" s="2"/>
      <c r="W100" s="2"/>
      <c r="X100" s="2"/>
      <c r="Y100" s="3">
        <f t="shared" si="10"/>
        <v>0</v>
      </c>
      <c r="Z100" s="2"/>
      <c r="AA100" s="2"/>
      <c r="AB100" s="2"/>
      <c r="AC100" s="2"/>
      <c r="AD100" s="2"/>
      <c r="AE100" s="89" t="s">
        <v>152</v>
      </c>
      <c r="AF100" s="90"/>
      <c r="AG100" s="91"/>
      <c r="AH100" s="91"/>
      <c r="AI100" s="91"/>
      <c r="AJ100" s="91"/>
      <c r="AK100" s="91"/>
    </row>
    <row r="101" spans="4:37" ht="16">
      <c r="D101" s="18" t="s">
        <v>153</v>
      </c>
      <c r="E101" s="28"/>
      <c r="F101" s="28"/>
      <c r="H101" s="18"/>
      <c r="I101" s="8"/>
      <c r="J101" s="3"/>
      <c r="K101" s="3"/>
      <c r="L101" s="3"/>
      <c r="M101" s="3"/>
      <c r="N101" s="3"/>
      <c r="O101" s="3"/>
      <c r="P101" s="8"/>
      <c r="Q101" s="3">
        <v>127720</v>
      </c>
      <c r="R101" s="3">
        <v>146247</v>
      </c>
      <c r="S101" s="3">
        <v>131601</v>
      </c>
      <c r="T101" s="3">
        <v>146074</v>
      </c>
      <c r="U101" s="3">
        <v>189661</v>
      </c>
      <c r="V101" s="3">
        <v>229646</v>
      </c>
      <c r="W101" s="3">
        <v>345104</v>
      </c>
      <c r="X101" s="3">
        <v>471573</v>
      </c>
      <c r="Y101" s="3">
        <f t="shared" si="10"/>
        <v>554882</v>
      </c>
      <c r="Z101" s="3"/>
      <c r="AA101" s="3"/>
      <c r="AB101" s="3"/>
      <c r="AC101" s="3"/>
      <c r="AD101" s="3"/>
      <c r="AE101" s="89" t="s">
        <v>153</v>
      </c>
      <c r="AF101" s="90"/>
      <c r="AG101" s="92">
        <v>189661</v>
      </c>
      <c r="AH101" s="92">
        <v>229646</v>
      </c>
      <c r="AI101" s="92">
        <v>345104</v>
      </c>
      <c r="AJ101" s="92">
        <v>471573</v>
      </c>
      <c r="AK101" s="92">
        <v>554882</v>
      </c>
    </row>
    <row r="102" spans="4:37" ht="16">
      <c r="D102" s="13" t="s">
        <v>154</v>
      </c>
      <c r="E102" s="23"/>
      <c r="F102" s="23"/>
      <c r="H102" s="13"/>
      <c r="I102" s="8"/>
      <c r="J102" s="3"/>
      <c r="K102" s="3"/>
      <c r="L102" s="3"/>
      <c r="M102" s="3"/>
      <c r="N102" s="3"/>
      <c r="O102" s="3"/>
      <c r="P102" s="8"/>
      <c r="Q102" s="3">
        <v>83026</v>
      </c>
      <c r="R102" s="3">
        <v>2883</v>
      </c>
      <c r="S102" s="3">
        <v>12399</v>
      </c>
      <c r="T102" s="3">
        <v>-6729</v>
      </c>
      <c r="U102" s="3">
        <v>-15104</v>
      </c>
      <c r="V102" s="2">
        <v>67</v>
      </c>
      <c r="W102" s="3">
        <v>74746</v>
      </c>
      <c r="X102" s="3">
        <v>147384</v>
      </c>
      <c r="Y102" s="3">
        <f t="shared" si="10"/>
        <v>238983</v>
      </c>
      <c r="Z102" s="3"/>
      <c r="AA102" s="3"/>
      <c r="AB102" s="3"/>
      <c r="AC102" s="3"/>
      <c r="AD102" s="3"/>
      <c r="AE102" s="89" t="s">
        <v>154</v>
      </c>
      <c r="AF102" s="90"/>
      <c r="AG102" s="92">
        <v>-15104</v>
      </c>
      <c r="AH102" s="91">
        <v>67</v>
      </c>
      <c r="AI102" s="92">
        <v>74746</v>
      </c>
      <c r="AJ102" s="92">
        <v>147384</v>
      </c>
      <c r="AK102" s="92">
        <v>238983</v>
      </c>
    </row>
    <row r="103" spans="4:37" ht="16">
      <c r="D103" s="15" t="s">
        <v>155</v>
      </c>
      <c r="E103" s="25"/>
      <c r="F103" s="25"/>
      <c r="H103" s="6"/>
      <c r="I103" s="6"/>
      <c r="J103" s="4"/>
      <c r="K103" s="4"/>
      <c r="L103" s="4"/>
      <c r="M103" s="4"/>
      <c r="N103" s="4"/>
      <c r="O103" s="4"/>
      <c r="P103" s="8"/>
      <c r="Q103" s="4">
        <v>6892</v>
      </c>
      <c r="R103" s="4">
        <v>8798</v>
      </c>
      <c r="S103" s="4">
        <v>10024</v>
      </c>
      <c r="T103" s="4">
        <v>4730</v>
      </c>
      <c r="U103" s="4">
        <v>6618</v>
      </c>
      <c r="V103" s="4">
        <v>43373</v>
      </c>
      <c r="W103" s="4">
        <v>90480</v>
      </c>
      <c r="X103" s="4">
        <v>155414</v>
      </c>
      <c r="Y103" s="3">
        <f t="shared" si="10"/>
        <v>207843</v>
      </c>
      <c r="Z103" s="4"/>
      <c r="AA103" s="4"/>
      <c r="AB103" s="4"/>
      <c r="AC103" s="4"/>
      <c r="AD103" s="4"/>
      <c r="AE103" s="96" t="s">
        <v>155</v>
      </c>
      <c r="AF103" s="90"/>
      <c r="AG103" s="94">
        <v>6618</v>
      </c>
      <c r="AH103" s="94">
        <v>43373</v>
      </c>
      <c r="AI103" s="94">
        <v>90480</v>
      </c>
      <c r="AJ103" s="94">
        <v>155414</v>
      </c>
      <c r="AK103" s="94">
        <v>207843</v>
      </c>
    </row>
    <row r="104" spans="4:37" ht="16">
      <c r="D104" s="15" t="s">
        <v>156</v>
      </c>
      <c r="E104" s="25"/>
      <c r="F104" s="25"/>
      <c r="H104" s="15"/>
      <c r="I104" s="8"/>
      <c r="J104" s="4"/>
      <c r="K104" s="4"/>
      <c r="L104" s="4"/>
      <c r="M104" s="5"/>
      <c r="N104" s="4"/>
      <c r="O104" s="4"/>
      <c r="P104" s="8"/>
      <c r="Q104" s="4">
        <v>73732</v>
      </c>
      <c r="R104" s="4">
        <v>-11431</v>
      </c>
      <c r="S104" s="4">
        <v>-2495</v>
      </c>
      <c r="T104" s="4">
        <v>-9826</v>
      </c>
      <c r="U104" s="4">
        <v>-10439</v>
      </c>
      <c r="V104" s="4">
        <v>-25861</v>
      </c>
      <c r="W104" s="4">
        <v>2505</v>
      </c>
      <c r="X104" s="4">
        <v>-1932</v>
      </c>
      <c r="Y104" s="3">
        <f t="shared" si="10"/>
        <v>32843</v>
      </c>
      <c r="Z104" s="4"/>
      <c r="AA104" s="4"/>
      <c r="AB104" s="4"/>
      <c r="AC104" s="4"/>
      <c r="AD104" s="4"/>
      <c r="AE104" s="96" t="s">
        <v>156</v>
      </c>
      <c r="AF104" s="90"/>
      <c r="AG104" s="94">
        <v>-10439</v>
      </c>
      <c r="AH104" s="94">
        <v>-25861</v>
      </c>
      <c r="AI104" s="94">
        <v>2505</v>
      </c>
      <c r="AJ104" s="94">
        <v>-1932</v>
      </c>
      <c r="AK104" s="94">
        <v>32843</v>
      </c>
    </row>
    <row r="105" spans="4:37" ht="16">
      <c r="D105" s="15" t="s">
        <v>157</v>
      </c>
      <c r="E105" s="25"/>
      <c r="F105" s="25"/>
      <c r="H105" s="15"/>
      <c r="I105" s="8"/>
      <c r="J105" s="5"/>
      <c r="K105" s="5"/>
      <c r="L105" s="5"/>
      <c r="M105" s="4"/>
      <c r="N105" s="5"/>
      <c r="O105" s="5"/>
      <c r="P105" s="8"/>
      <c r="Q105" s="5">
        <v>0</v>
      </c>
      <c r="R105" s="5">
        <v>0</v>
      </c>
      <c r="S105" s="5">
        <v>0</v>
      </c>
      <c r="T105" s="5">
        <v>0</v>
      </c>
      <c r="U105" s="5">
        <v>0</v>
      </c>
      <c r="V105" s="5">
        <v>0</v>
      </c>
      <c r="W105" s="5">
        <v>0</v>
      </c>
      <c r="X105" s="5">
        <v>0</v>
      </c>
      <c r="Y105" s="3">
        <f t="shared" si="10"/>
        <v>0</v>
      </c>
      <c r="Z105" s="5"/>
      <c r="AA105" s="5"/>
      <c r="AB105" s="5"/>
      <c r="AC105" s="5"/>
      <c r="AD105" s="5"/>
      <c r="AE105" s="96" t="s">
        <v>157</v>
      </c>
      <c r="AF105" s="90"/>
      <c r="AG105" s="90">
        <v>0</v>
      </c>
      <c r="AH105" s="90">
        <v>0</v>
      </c>
      <c r="AI105" s="90">
        <v>0</v>
      </c>
      <c r="AJ105" s="90">
        <v>0</v>
      </c>
      <c r="AK105" s="90">
        <v>0</v>
      </c>
    </row>
    <row r="106" spans="4:37" ht="16">
      <c r="D106" s="15" t="s">
        <v>158</v>
      </c>
      <c r="E106" s="25"/>
      <c r="F106" s="25"/>
      <c r="H106" s="15"/>
      <c r="I106" s="8"/>
      <c r="J106" s="5"/>
      <c r="K106" s="5"/>
      <c r="L106" s="5"/>
      <c r="M106" s="5"/>
      <c r="N106" s="5"/>
      <c r="O106" s="5"/>
      <c r="P106" s="8"/>
      <c r="Q106" s="5">
        <v>0</v>
      </c>
      <c r="R106" s="5">
        <v>0</v>
      </c>
      <c r="S106" s="5">
        <v>0</v>
      </c>
      <c r="T106" s="5">
        <v>0</v>
      </c>
      <c r="U106" s="5">
        <v>0</v>
      </c>
      <c r="V106" s="5">
        <v>0</v>
      </c>
      <c r="W106" s="5">
        <v>0</v>
      </c>
      <c r="X106" s="5">
        <v>0</v>
      </c>
      <c r="Y106" s="3">
        <f t="shared" si="10"/>
        <v>0</v>
      </c>
      <c r="Z106" s="5"/>
      <c r="AA106" s="5"/>
      <c r="AB106" s="5"/>
      <c r="AC106" s="5"/>
      <c r="AD106" s="5"/>
      <c r="AE106" s="96" t="s">
        <v>158</v>
      </c>
      <c r="AF106" s="90"/>
      <c r="AG106" s="90">
        <v>0</v>
      </c>
      <c r="AH106" s="90">
        <v>0</v>
      </c>
      <c r="AI106" s="90">
        <v>0</v>
      </c>
      <c r="AJ106" s="90">
        <v>0</v>
      </c>
      <c r="AK106" s="90">
        <v>0</v>
      </c>
    </row>
    <row r="107" spans="4:37" ht="16">
      <c r="D107" s="15" t="s">
        <v>159</v>
      </c>
      <c r="E107" s="25"/>
      <c r="F107" s="25"/>
      <c r="H107" s="15"/>
      <c r="I107" s="8"/>
      <c r="J107" s="4"/>
      <c r="K107" s="4"/>
      <c r="L107" s="5"/>
      <c r="M107" s="4"/>
      <c r="N107" s="4"/>
      <c r="O107" s="4"/>
      <c r="P107" s="8"/>
      <c r="Q107" s="5">
        <v>-878</v>
      </c>
      <c r="R107" s="4">
        <v>-2635</v>
      </c>
      <c r="S107" s="4">
        <v>-2331</v>
      </c>
      <c r="T107" s="5">
        <v>947</v>
      </c>
      <c r="U107" s="4">
        <v>-6807</v>
      </c>
      <c r="V107" s="5">
        <v>675</v>
      </c>
      <c r="W107" s="4">
        <v>1409</v>
      </c>
      <c r="X107" s="5">
        <v>-35</v>
      </c>
      <c r="Y107" s="3">
        <f t="shared" si="10"/>
        <v>728</v>
      </c>
      <c r="Z107" s="5"/>
      <c r="AA107" s="5"/>
      <c r="AB107" s="5"/>
      <c r="AC107" s="5"/>
      <c r="AD107" s="5"/>
      <c r="AE107" s="96" t="s">
        <v>159</v>
      </c>
      <c r="AF107" s="90"/>
      <c r="AG107" s="94">
        <v>-6807</v>
      </c>
      <c r="AH107" s="90">
        <v>675</v>
      </c>
      <c r="AI107" s="94">
        <v>1409</v>
      </c>
      <c r="AJ107" s="90">
        <v>-35</v>
      </c>
      <c r="AK107" s="90">
        <v>728</v>
      </c>
    </row>
    <row r="108" spans="4:37" ht="16">
      <c r="D108" s="15" t="s">
        <v>160</v>
      </c>
      <c r="E108" s="25"/>
      <c r="F108" s="25"/>
      <c r="H108" s="15"/>
      <c r="I108" s="8"/>
      <c r="J108" s="5"/>
      <c r="K108" s="5"/>
      <c r="L108" s="5"/>
      <c r="M108" s="5"/>
      <c r="N108" s="5"/>
      <c r="O108" s="5"/>
      <c r="P108" s="8"/>
      <c r="Q108" s="5">
        <v>0</v>
      </c>
      <c r="R108" s="5">
        <v>0</v>
      </c>
      <c r="S108" s="5">
        <v>0</v>
      </c>
      <c r="T108" s="5">
        <v>0</v>
      </c>
      <c r="U108" s="5">
        <v>0</v>
      </c>
      <c r="V108" s="5">
        <v>0</v>
      </c>
      <c r="W108" s="5">
        <v>0</v>
      </c>
      <c r="X108" s="5">
        <v>0</v>
      </c>
      <c r="Y108" s="3">
        <f t="shared" si="10"/>
        <v>0</v>
      </c>
      <c r="Z108" s="5"/>
      <c r="AA108" s="5"/>
      <c r="AB108" s="5"/>
      <c r="AC108" s="5"/>
      <c r="AD108" s="5"/>
      <c r="AE108" s="96" t="s">
        <v>160</v>
      </c>
      <c r="AF108" s="90"/>
      <c r="AG108" s="90">
        <v>0</v>
      </c>
      <c r="AH108" s="90">
        <v>0</v>
      </c>
      <c r="AI108" s="90">
        <v>0</v>
      </c>
      <c r="AJ108" s="90">
        <v>0</v>
      </c>
      <c r="AK108" s="90">
        <v>0</v>
      </c>
    </row>
    <row r="109" spans="4:37" ht="16">
      <c r="D109" s="15" t="s">
        <v>161</v>
      </c>
      <c r="E109" s="25"/>
      <c r="F109" s="25"/>
      <c r="H109" s="15"/>
      <c r="I109" s="8"/>
      <c r="J109" s="4"/>
      <c r="K109" s="4"/>
      <c r="L109" s="4"/>
      <c r="M109" s="4"/>
      <c r="N109" s="4"/>
      <c r="O109" s="4"/>
      <c r="P109" s="8"/>
      <c r="Q109" s="5">
        <v>-57</v>
      </c>
      <c r="R109" s="5">
        <v>-228</v>
      </c>
      <c r="S109" s="5">
        <v>-695</v>
      </c>
      <c r="T109" s="4">
        <v>-5003</v>
      </c>
      <c r="U109" s="4">
        <v>-4696</v>
      </c>
      <c r="V109" s="4">
        <v>-18121</v>
      </c>
      <c r="W109" s="4">
        <v>-19648</v>
      </c>
      <c r="X109" s="4">
        <v>-12492</v>
      </c>
      <c r="Y109" s="3">
        <f t="shared" si="10"/>
        <v>-25468</v>
      </c>
      <c r="Z109" s="4"/>
      <c r="AA109" s="4"/>
      <c r="AB109" s="4"/>
      <c r="AC109" s="4"/>
      <c r="AD109" s="4"/>
      <c r="AE109" s="96" t="s">
        <v>161</v>
      </c>
      <c r="AF109" s="90"/>
      <c r="AG109" s="94">
        <v>-4696</v>
      </c>
      <c r="AH109" s="94">
        <v>-18121</v>
      </c>
      <c r="AI109" s="94">
        <v>-19648</v>
      </c>
      <c r="AJ109" s="94">
        <v>-12492</v>
      </c>
      <c r="AK109" s="94">
        <v>-25468</v>
      </c>
    </row>
    <row r="110" spans="4:37" ht="16">
      <c r="D110" s="15" t="s">
        <v>162</v>
      </c>
      <c r="E110" s="25"/>
      <c r="F110" s="25"/>
      <c r="H110" s="15"/>
      <c r="I110" s="8"/>
      <c r="J110" s="5"/>
      <c r="K110" s="5"/>
      <c r="L110" s="5"/>
      <c r="M110" s="5"/>
      <c r="N110" s="5"/>
      <c r="O110" s="5"/>
      <c r="P110" s="8"/>
      <c r="Q110" s="5">
        <v>0</v>
      </c>
      <c r="R110" s="5">
        <v>0</v>
      </c>
      <c r="S110" s="5">
        <v>0</v>
      </c>
      <c r="T110" s="5">
        <v>0</v>
      </c>
      <c r="U110" s="5">
        <v>0</v>
      </c>
      <c r="V110" s="5">
        <v>0</v>
      </c>
      <c r="W110" s="5">
        <v>0</v>
      </c>
      <c r="X110" s="5">
        <v>0</v>
      </c>
      <c r="Y110" s="3">
        <f t="shared" si="10"/>
        <v>0</v>
      </c>
      <c r="Z110" s="5"/>
      <c r="AA110" s="5"/>
      <c r="AB110" s="5"/>
      <c r="AC110" s="5"/>
      <c r="AD110" s="5"/>
      <c r="AE110" s="96" t="s">
        <v>162</v>
      </c>
      <c r="AF110" s="90"/>
      <c r="AG110" s="90">
        <v>0</v>
      </c>
      <c r="AH110" s="90">
        <v>0</v>
      </c>
      <c r="AI110" s="90">
        <v>0</v>
      </c>
      <c r="AJ110" s="90">
        <v>0</v>
      </c>
      <c r="AK110" s="90">
        <v>0</v>
      </c>
    </row>
    <row r="111" spans="4:37" ht="16">
      <c r="D111" s="15" t="s">
        <v>163</v>
      </c>
      <c r="E111" s="25"/>
      <c r="F111" s="25"/>
      <c r="H111" s="15"/>
      <c r="I111" s="8"/>
      <c r="J111" s="5"/>
      <c r="K111" s="5"/>
      <c r="L111" s="5"/>
      <c r="M111" s="5"/>
      <c r="N111" s="5"/>
      <c r="O111" s="5"/>
      <c r="P111" s="8"/>
      <c r="Q111" s="5">
        <v>0</v>
      </c>
      <c r="R111" s="5">
        <v>0</v>
      </c>
      <c r="S111" s="5">
        <v>0</v>
      </c>
      <c r="T111" s="5">
        <v>0</v>
      </c>
      <c r="U111" s="5">
        <v>0</v>
      </c>
      <c r="V111" s="5">
        <v>0</v>
      </c>
      <c r="W111" s="5">
        <v>0</v>
      </c>
      <c r="X111" s="5">
        <v>0</v>
      </c>
      <c r="Y111" s="3">
        <f t="shared" si="10"/>
        <v>0</v>
      </c>
      <c r="Z111" s="5"/>
      <c r="AA111" s="5"/>
      <c r="AB111" s="5"/>
      <c r="AC111" s="5"/>
      <c r="AD111" s="5"/>
      <c r="AE111" s="96" t="s">
        <v>163</v>
      </c>
      <c r="AF111" s="90"/>
      <c r="AG111" s="90">
        <v>0</v>
      </c>
      <c r="AH111" s="90">
        <v>0</v>
      </c>
      <c r="AI111" s="90">
        <v>0</v>
      </c>
      <c r="AJ111" s="90">
        <v>0</v>
      </c>
      <c r="AK111" s="90">
        <v>0</v>
      </c>
    </row>
    <row r="112" spans="4:37" ht="16">
      <c r="D112" s="15" t="s">
        <v>164</v>
      </c>
      <c r="E112" s="25"/>
      <c r="F112" s="25"/>
      <c r="H112" s="15"/>
      <c r="I112" s="8"/>
      <c r="J112" s="4"/>
      <c r="K112" s="4"/>
      <c r="L112" s="4"/>
      <c r="M112" s="4"/>
      <c r="N112" s="4"/>
      <c r="O112" s="4"/>
      <c r="P112" s="8"/>
      <c r="Q112" s="4">
        <v>3337</v>
      </c>
      <c r="R112" s="4">
        <v>8379</v>
      </c>
      <c r="S112" s="4">
        <v>7896</v>
      </c>
      <c r="T112" s="4">
        <v>2423</v>
      </c>
      <c r="U112" s="5">
        <v>219</v>
      </c>
      <c r="V112" s="5">
        <v>0</v>
      </c>
      <c r="W112" s="5">
        <v>0</v>
      </c>
      <c r="X112" s="4">
        <v>6430</v>
      </c>
      <c r="Y112" s="3">
        <f t="shared" si="10"/>
        <v>23037</v>
      </c>
      <c r="Z112" s="4"/>
      <c r="AA112" s="4"/>
      <c r="AB112" s="4"/>
      <c r="AC112" s="4"/>
      <c r="AD112" s="4"/>
      <c r="AE112" s="96" t="s">
        <v>164</v>
      </c>
      <c r="AF112" s="90"/>
      <c r="AG112" s="90">
        <v>219</v>
      </c>
      <c r="AH112" s="90">
        <v>0</v>
      </c>
      <c r="AI112" s="90">
        <v>0</v>
      </c>
      <c r="AJ112" s="94">
        <v>6430</v>
      </c>
      <c r="AK112" s="94">
        <v>23037</v>
      </c>
    </row>
    <row r="113" spans="4:37" ht="16">
      <c r="D113" s="15" t="s">
        <v>165</v>
      </c>
      <c r="E113" s="25"/>
      <c r="F113" s="25"/>
      <c r="H113" s="15"/>
      <c r="I113" s="8"/>
      <c r="J113" s="5"/>
      <c r="K113" s="5"/>
      <c r="L113" s="5"/>
      <c r="M113" s="5"/>
      <c r="N113" s="5"/>
      <c r="O113" s="4"/>
      <c r="P113" s="8"/>
      <c r="Q113" s="5">
        <v>0</v>
      </c>
      <c r="R113" s="5">
        <v>0</v>
      </c>
      <c r="S113" s="5">
        <v>0</v>
      </c>
      <c r="T113" s="5">
        <v>0</v>
      </c>
      <c r="U113" s="5">
        <v>0</v>
      </c>
      <c r="V113" s="5">
        <v>0</v>
      </c>
      <c r="W113" s="5">
        <v>0</v>
      </c>
      <c r="X113" s="5">
        <v>0</v>
      </c>
      <c r="Y113" s="3">
        <f t="shared" si="10"/>
        <v>0</v>
      </c>
      <c r="Z113" s="5"/>
      <c r="AA113" s="5"/>
      <c r="AB113" s="5"/>
      <c r="AC113" s="5"/>
      <c r="AD113" s="5"/>
      <c r="AE113" s="96" t="s">
        <v>165</v>
      </c>
      <c r="AF113" s="90"/>
      <c r="AG113" s="90">
        <v>0</v>
      </c>
      <c r="AH113" s="90">
        <v>0</v>
      </c>
      <c r="AI113" s="90">
        <v>0</v>
      </c>
      <c r="AJ113" s="90">
        <v>0</v>
      </c>
      <c r="AK113" s="90">
        <v>0</v>
      </c>
    </row>
    <row r="114" spans="4:37" ht="31">
      <c r="D114" s="13" t="s">
        <v>166</v>
      </c>
      <c r="E114" s="23"/>
      <c r="F114" s="23"/>
      <c r="H114" s="13"/>
      <c r="I114" s="8"/>
      <c r="J114" s="3"/>
      <c r="K114" s="3"/>
      <c r="L114" s="3"/>
      <c r="M114" s="3"/>
      <c r="N114" s="3"/>
      <c r="O114" s="3"/>
      <c r="P114" s="1"/>
      <c r="Q114" s="3">
        <v>210746</v>
      </c>
      <c r="R114" s="3">
        <v>149130</v>
      </c>
      <c r="S114" s="3">
        <v>144000</v>
      </c>
      <c r="T114" s="3">
        <v>139345</v>
      </c>
      <c r="U114" s="3">
        <v>174557</v>
      </c>
      <c r="V114" s="3">
        <v>229713</v>
      </c>
      <c r="W114" s="3">
        <v>419850</v>
      </c>
      <c r="X114" s="3">
        <v>618958</v>
      </c>
      <c r="Y114" s="3">
        <f t="shared" si="10"/>
        <v>793864</v>
      </c>
      <c r="Z114" s="3"/>
      <c r="AA114" s="3"/>
      <c r="AB114" s="3"/>
      <c r="AC114" s="3"/>
      <c r="AD114" s="3"/>
      <c r="AE114" s="89" t="s">
        <v>166</v>
      </c>
      <c r="AF114" s="90"/>
      <c r="AG114" s="92">
        <v>174557</v>
      </c>
      <c r="AH114" s="92">
        <v>229713</v>
      </c>
      <c r="AI114" s="92">
        <v>419850</v>
      </c>
      <c r="AJ114" s="92">
        <v>618958</v>
      </c>
      <c r="AK114" s="92">
        <v>793864</v>
      </c>
    </row>
    <row r="115" spans="4:37" ht="16">
      <c r="D115" s="15" t="s">
        <v>167</v>
      </c>
      <c r="E115" s="25"/>
      <c r="F115" s="25"/>
      <c r="H115" s="15"/>
      <c r="I115" s="8"/>
      <c r="J115" s="4"/>
      <c r="K115" s="4"/>
      <c r="L115" s="4"/>
      <c r="M115" s="4"/>
      <c r="N115" s="4"/>
      <c r="O115" s="4"/>
      <c r="P115" s="8"/>
      <c r="Q115" s="4">
        <v>-193747</v>
      </c>
      <c r="R115" s="4">
        <v>-213827</v>
      </c>
      <c r="S115" s="4">
        <v>-96014</v>
      </c>
      <c r="T115" s="4">
        <v>-314446</v>
      </c>
      <c r="U115" s="4">
        <v>-151209</v>
      </c>
      <c r="V115" s="4">
        <v>463839</v>
      </c>
      <c r="W115" s="4">
        <v>-928227</v>
      </c>
      <c r="X115" s="4">
        <v>232263</v>
      </c>
      <c r="Y115" s="3">
        <f t="shared" si="10"/>
        <v>-756163</v>
      </c>
      <c r="Z115" s="4"/>
      <c r="AA115" s="4"/>
      <c r="AB115" s="4"/>
      <c r="AC115" s="4"/>
      <c r="AD115" s="4"/>
      <c r="AE115" s="96" t="s">
        <v>167</v>
      </c>
      <c r="AF115" s="90"/>
      <c r="AG115" s="94">
        <v>-151209</v>
      </c>
      <c r="AH115" s="94">
        <v>463839</v>
      </c>
      <c r="AI115" s="94">
        <v>-928227</v>
      </c>
      <c r="AJ115" s="94">
        <v>232263</v>
      </c>
      <c r="AK115" s="94">
        <v>-756163</v>
      </c>
    </row>
    <row r="116" spans="4:37" ht="16">
      <c r="D116" s="15" t="s">
        <v>168</v>
      </c>
      <c r="E116" s="25"/>
      <c r="F116" s="25"/>
      <c r="H116" s="15"/>
      <c r="I116" s="8"/>
      <c r="J116" s="4"/>
      <c r="K116" s="4"/>
      <c r="L116" s="4"/>
      <c r="M116" s="4"/>
      <c r="N116" s="4"/>
      <c r="O116" s="4"/>
      <c r="P116" s="8"/>
      <c r="Q116" s="4">
        <v>-45734</v>
      </c>
      <c r="R116" s="4">
        <v>-114077</v>
      </c>
      <c r="S116" s="4">
        <v>261040</v>
      </c>
      <c r="T116" s="4">
        <v>-215825</v>
      </c>
      <c r="U116" s="4">
        <v>46527</v>
      </c>
      <c r="V116" s="4">
        <v>65300</v>
      </c>
      <c r="W116" s="4">
        <v>-313494</v>
      </c>
      <c r="X116" s="4">
        <v>107219</v>
      </c>
      <c r="Y116" s="3">
        <f t="shared" si="10"/>
        <v>-340970</v>
      </c>
      <c r="Z116" s="4"/>
      <c r="AA116" s="4"/>
      <c r="AB116" s="4"/>
      <c r="AC116" s="4"/>
      <c r="AD116" s="4"/>
      <c r="AE116" s="96" t="s">
        <v>168</v>
      </c>
      <c r="AF116" s="90"/>
      <c r="AG116" s="94">
        <v>46527</v>
      </c>
      <c r="AH116" s="94">
        <v>65300</v>
      </c>
      <c r="AI116" s="94">
        <v>-313494</v>
      </c>
      <c r="AJ116" s="94">
        <v>107219</v>
      </c>
      <c r="AK116" s="94">
        <v>-340970</v>
      </c>
    </row>
    <row r="117" spans="4:37" ht="31">
      <c r="D117" s="15" t="s">
        <v>169</v>
      </c>
      <c r="E117" s="25"/>
      <c r="F117" s="25"/>
      <c r="H117" s="15"/>
      <c r="I117" s="8"/>
      <c r="J117" s="4"/>
      <c r="K117" s="4"/>
      <c r="L117" s="4"/>
      <c r="M117" s="4"/>
      <c r="N117" s="4"/>
      <c r="O117" s="4"/>
      <c r="P117" s="8"/>
      <c r="Q117" s="4">
        <v>5183</v>
      </c>
      <c r="R117" s="4">
        <v>201937</v>
      </c>
      <c r="S117" s="4">
        <v>-67592</v>
      </c>
      <c r="T117" s="4">
        <v>441950</v>
      </c>
      <c r="U117" s="4">
        <v>434457</v>
      </c>
      <c r="V117" s="4">
        <v>12973</v>
      </c>
      <c r="W117" s="4">
        <v>1080078</v>
      </c>
      <c r="X117" s="4">
        <v>-204589</v>
      </c>
      <c r="Y117" s="3">
        <f t="shared" si="10"/>
        <v>571980</v>
      </c>
      <c r="Z117" s="4"/>
      <c r="AA117" s="4"/>
      <c r="AB117" s="4"/>
      <c r="AC117" s="4"/>
      <c r="AD117" s="4"/>
      <c r="AE117" s="96" t="s">
        <v>169</v>
      </c>
      <c r="AF117" s="90"/>
      <c r="AG117" s="94">
        <v>434457</v>
      </c>
      <c r="AH117" s="94">
        <v>12973</v>
      </c>
      <c r="AI117" s="94">
        <v>1080078</v>
      </c>
      <c r="AJ117" s="94">
        <v>-204589</v>
      </c>
      <c r="AK117" s="94">
        <v>571980</v>
      </c>
    </row>
    <row r="118" spans="4:37" ht="16">
      <c r="D118" s="15" t="s">
        <v>170</v>
      </c>
      <c r="E118" s="25"/>
      <c r="F118" s="25"/>
      <c r="H118" s="15"/>
      <c r="I118" s="8"/>
      <c r="J118" s="4"/>
      <c r="K118" s="4"/>
      <c r="L118" s="4"/>
      <c r="M118" s="4"/>
      <c r="N118" s="4"/>
      <c r="O118" s="4"/>
      <c r="P118" s="8"/>
      <c r="Q118" s="4">
        <v>-2391</v>
      </c>
      <c r="R118" s="4">
        <v>3425</v>
      </c>
      <c r="S118" s="4">
        <v>2333</v>
      </c>
      <c r="T118" s="4">
        <v>-21324</v>
      </c>
      <c r="U118" s="4">
        <v>-25282</v>
      </c>
      <c r="V118" s="4">
        <v>-30080</v>
      </c>
      <c r="W118" s="4">
        <v>13976</v>
      </c>
      <c r="X118" s="4">
        <v>-22763</v>
      </c>
      <c r="Y118" s="3">
        <f t="shared" si="10"/>
        <v>-13264</v>
      </c>
      <c r="Z118" s="5"/>
      <c r="AA118" s="5"/>
      <c r="AB118" s="5"/>
      <c r="AC118" s="5"/>
      <c r="AD118" s="5"/>
      <c r="AE118" s="96" t="s">
        <v>170</v>
      </c>
      <c r="AF118" s="90"/>
      <c r="AG118" s="94">
        <v>-25282</v>
      </c>
      <c r="AH118" s="94">
        <v>-30080</v>
      </c>
      <c r="AI118" s="94">
        <v>13976</v>
      </c>
      <c r="AJ118" s="94">
        <v>-22763</v>
      </c>
      <c r="AK118" s="94">
        <v>-13264</v>
      </c>
    </row>
    <row r="119" spans="4:37" ht="16">
      <c r="D119" s="15" t="s">
        <v>171</v>
      </c>
      <c r="E119" s="25"/>
      <c r="F119" s="25"/>
      <c r="H119" s="15"/>
      <c r="I119" s="8"/>
      <c r="J119" s="5"/>
      <c r="K119" s="5"/>
      <c r="L119" s="5"/>
      <c r="M119" s="5"/>
      <c r="N119" s="5"/>
      <c r="O119" s="5"/>
      <c r="P119" s="8"/>
      <c r="Q119" s="5">
        <v>0</v>
      </c>
      <c r="R119" s="5">
        <v>0</v>
      </c>
      <c r="S119" s="5">
        <v>0</v>
      </c>
      <c r="T119" s="5">
        <v>0</v>
      </c>
      <c r="U119" s="5">
        <v>0</v>
      </c>
      <c r="V119" s="5">
        <v>0</v>
      </c>
      <c r="W119" s="5">
        <v>0</v>
      </c>
      <c r="X119" s="5">
        <v>0</v>
      </c>
      <c r="Y119" s="3">
        <f t="shared" si="10"/>
        <v>0</v>
      </c>
      <c r="Z119" s="5"/>
      <c r="AA119" s="5"/>
      <c r="AB119" s="5"/>
      <c r="AC119" s="5"/>
      <c r="AD119" s="5"/>
      <c r="AE119" s="96" t="s">
        <v>171</v>
      </c>
      <c r="AF119" s="90"/>
      <c r="AG119" s="90">
        <v>0</v>
      </c>
      <c r="AH119" s="90">
        <v>0</v>
      </c>
      <c r="AI119" s="90">
        <v>0</v>
      </c>
      <c r="AJ119" s="90">
        <v>0</v>
      </c>
      <c r="AK119" s="90">
        <v>0</v>
      </c>
    </row>
    <row r="120" spans="4:37" ht="16">
      <c r="D120" s="15" t="s">
        <v>172</v>
      </c>
      <c r="E120" s="25"/>
      <c r="F120" s="25"/>
      <c r="H120" s="15"/>
      <c r="I120" s="8"/>
      <c r="J120" s="4"/>
      <c r="K120" s="4"/>
      <c r="L120" s="4"/>
      <c r="M120" s="4"/>
      <c r="N120" s="4"/>
      <c r="O120" s="4"/>
      <c r="P120" s="8"/>
      <c r="Q120" s="4">
        <v>-2936</v>
      </c>
      <c r="R120" s="4">
        <v>-8336</v>
      </c>
      <c r="S120" s="4">
        <v>-7475</v>
      </c>
      <c r="T120" s="4">
        <v>-3267</v>
      </c>
      <c r="U120" s="5">
        <v>-240</v>
      </c>
      <c r="V120" s="5">
        <v>0</v>
      </c>
      <c r="W120" s="5">
        <v>0</v>
      </c>
      <c r="X120" s="4">
        <v>-6392</v>
      </c>
      <c r="Y120" s="3">
        <f t="shared" si="10"/>
        <v>-20915</v>
      </c>
      <c r="Z120" s="4"/>
      <c r="AA120" s="4"/>
      <c r="AB120" s="4"/>
      <c r="AC120" s="4"/>
      <c r="AD120" s="4"/>
      <c r="AE120" s="96" t="s">
        <v>172</v>
      </c>
      <c r="AF120" s="90"/>
      <c r="AG120" s="90">
        <v>-240</v>
      </c>
      <c r="AH120" s="90">
        <v>0</v>
      </c>
      <c r="AI120" s="90">
        <v>0</v>
      </c>
      <c r="AJ120" s="94">
        <v>-6392</v>
      </c>
      <c r="AK120" s="94">
        <v>-20915</v>
      </c>
    </row>
    <row r="121" spans="4:37" ht="16">
      <c r="D121" s="15" t="s">
        <v>173</v>
      </c>
      <c r="E121" s="25"/>
      <c r="F121" s="25"/>
      <c r="H121" s="15"/>
      <c r="I121" s="8"/>
      <c r="J121" s="4"/>
      <c r="K121" s="4"/>
      <c r="L121" s="4"/>
      <c r="M121" s="4"/>
      <c r="N121" s="4"/>
      <c r="O121" s="4"/>
      <c r="P121" s="8"/>
      <c r="Q121" s="4">
        <v>-27295</v>
      </c>
      <c r="R121" s="4">
        <v>-42565</v>
      </c>
      <c r="S121" s="4">
        <v>-45884</v>
      </c>
      <c r="T121" s="4">
        <v>-35365</v>
      </c>
      <c r="U121" s="4">
        <v>-38325</v>
      </c>
      <c r="V121" s="4">
        <v>-48580</v>
      </c>
      <c r="W121" s="4">
        <v>-70909</v>
      </c>
      <c r="X121" s="4">
        <v>-94458</v>
      </c>
      <c r="Y121" s="3">
        <f t="shared" si="10"/>
        <v>-107575</v>
      </c>
      <c r="Z121" s="4"/>
      <c r="AA121" s="4"/>
      <c r="AB121" s="4"/>
      <c r="AC121" s="4"/>
      <c r="AD121" s="4"/>
      <c r="AE121" s="96" t="s">
        <v>173</v>
      </c>
      <c r="AF121" s="90"/>
      <c r="AG121" s="94">
        <v>-38325</v>
      </c>
      <c r="AH121" s="94">
        <v>-48580</v>
      </c>
      <c r="AI121" s="94">
        <v>-70909</v>
      </c>
      <c r="AJ121" s="94">
        <v>-94458</v>
      </c>
      <c r="AK121" s="94">
        <v>-107575</v>
      </c>
    </row>
    <row r="122" spans="4:37" ht="16">
      <c r="D122" s="15" t="s">
        <v>174</v>
      </c>
      <c r="E122" s="25"/>
      <c r="F122" s="25"/>
      <c r="H122" s="15"/>
      <c r="I122" s="8"/>
      <c r="J122" s="4"/>
      <c r="K122" s="4"/>
      <c r="L122" s="4"/>
      <c r="M122" s="4"/>
      <c r="N122" s="4"/>
      <c r="O122" s="4"/>
      <c r="P122" s="8"/>
      <c r="Q122" s="4">
        <v>10296</v>
      </c>
      <c r="R122" s="4">
        <v>3387</v>
      </c>
      <c r="S122" s="5">
        <v>246</v>
      </c>
      <c r="T122" s="5">
        <v>0</v>
      </c>
      <c r="U122" s="5">
        <v>0</v>
      </c>
      <c r="V122" s="5">
        <v>0</v>
      </c>
      <c r="W122" s="5">
        <v>0</v>
      </c>
      <c r="X122" s="5">
        <v>0</v>
      </c>
      <c r="Y122" s="3">
        <f t="shared" si="10"/>
        <v>0</v>
      </c>
      <c r="Z122" s="5"/>
      <c r="AA122" s="5"/>
      <c r="AB122" s="5"/>
      <c r="AC122" s="5"/>
      <c r="AD122" s="5"/>
      <c r="AE122" s="96" t="s">
        <v>174</v>
      </c>
      <c r="AF122" s="90"/>
      <c r="AG122" s="90">
        <v>0</v>
      </c>
      <c r="AH122" s="90">
        <v>0</v>
      </c>
      <c r="AI122" s="90">
        <v>0</v>
      </c>
      <c r="AJ122" s="90">
        <v>0</v>
      </c>
      <c r="AK122" s="90">
        <v>0</v>
      </c>
    </row>
    <row r="123" spans="4:37" ht="16">
      <c r="D123" s="15" t="s">
        <v>175</v>
      </c>
      <c r="E123" s="25"/>
      <c r="F123" s="25"/>
      <c r="H123" s="15"/>
      <c r="I123" s="8"/>
      <c r="J123" s="4"/>
      <c r="K123" s="4"/>
      <c r="L123" s="4"/>
      <c r="M123" s="4"/>
      <c r="N123" s="4"/>
      <c r="O123" s="4"/>
      <c r="P123" s="8"/>
      <c r="Q123" s="4">
        <v>-5525</v>
      </c>
      <c r="R123" s="4">
        <v>-4645</v>
      </c>
      <c r="S123" s="4">
        <v>-7547</v>
      </c>
      <c r="T123" s="4">
        <v>-8365</v>
      </c>
      <c r="U123" s="4">
        <v>-5191</v>
      </c>
      <c r="V123" s="4">
        <v>-12846</v>
      </c>
      <c r="W123" s="4">
        <v>-37765</v>
      </c>
      <c r="X123" s="4">
        <v>-41952</v>
      </c>
      <c r="Y123" s="3">
        <f t="shared" si="10"/>
        <v>-54725</v>
      </c>
      <c r="Z123" s="4"/>
      <c r="AA123" s="4"/>
      <c r="AB123" s="4"/>
      <c r="AC123" s="4"/>
      <c r="AD123" s="4"/>
      <c r="AE123" s="96" t="s">
        <v>175</v>
      </c>
      <c r="AF123" s="90"/>
      <c r="AG123" s="94">
        <v>-5191</v>
      </c>
      <c r="AH123" s="94">
        <v>-12846</v>
      </c>
      <c r="AI123" s="94">
        <v>-37765</v>
      </c>
      <c r="AJ123" s="94">
        <v>-41952</v>
      </c>
      <c r="AK123" s="94">
        <v>-54725</v>
      </c>
    </row>
    <row r="124" spans="4:37" ht="16">
      <c r="D124" s="18" t="s">
        <v>176</v>
      </c>
      <c r="E124" s="28"/>
      <c r="F124" s="28"/>
      <c r="H124" s="3"/>
      <c r="I124" s="3"/>
      <c r="J124" s="3"/>
      <c r="K124" s="3"/>
      <c r="L124" s="3"/>
      <c r="M124" s="3"/>
      <c r="N124" s="3"/>
      <c r="O124" s="3"/>
      <c r="P124" s="3"/>
      <c r="Q124" s="3">
        <v>-51404</v>
      </c>
      <c r="R124" s="3">
        <v>-25570</v>
      </c>
      <c r="S124" s="3">
        <v>183108</v>
      </c>
      <c r="T124" s="3">
        <v>-17298</v>
      </c>
      <c r="U124" s="3">
        <v>435294</v>
      </c>
      <c r="V124" s="3">
        <v>680319</v>
      </c>
      <c r="W124" s="3">
        <v>163509</v>
      </c>
      <c r="X124" s="3">
        <v>588285</v>
      </c>
      <c r="Y124" s="3">
        <f t="shared" si="10"/>
        <v>72232</v>
      </c>
      <c r="Z124" s="3"/>
      <c r="AA124" s="3"/>
      <c r="AB124" s="3"/>
      <c r="AC124" s="3"/>
      <c r="AD124" s="3"/>
      <c r="AE124" s="89" t="s">
        <v>176</v>
      </c>
      <c r="AF124" s="90"/>
      <c r="AG124" s="92">
        <v>435294</v>
      </c>
      <c r="AH124" s="92">
        <v>680319</v>
      </c>
      <c r="AI124" s="92">
        <v>163509</v>
      </c>
      <c r="AJ124" s="92">
        <v>588285</v>
      </c>
      <c r="AK124" s="92">
        <v>72232</v>
      </c>
    </row>
    <row r="125" spans="4:37" ht="16">
      <c r="D125" s="12" t="s">
        <v>177</v>
      </c>
      <c r="E125" s="22"/>
      <c r="F125" s="22"/>
      <c r="H125" s="2"/>
      <c r="I125" s="2"/>
      <c r="J125" s="2"/>
      <c r="K125" s="2"/>
      <c r="L125" s="2"/>
      <c r="M125" s="2"/>
      <c r="N125" s="2"/>
      <c r="O125" s="2"/>
      <c r="P125" s="8"/>
      <c r="Q125" s="2"/>
      <c r="R125" s="2"/>
      <c r="S125" s="2"/>
      <c r="T125" s="2"/>
      <c r="U125" s="2"/>
      <c r="V125" s="2"/>
      <c r="W125" s="2"/>
      <c r="X125" s="2"/>
      <c r="Y125" s="3">
        <f t="shared" si="10"/>
        <v>0</v>
      </c>
      <c r="Z125" s="2"/>
      <c r="AA125" s="2"/>
      <c r="AB125" s="2"/>
      <c r="AC125" s="2"/>
      <c r="AD125" s="2"/>
      <c r="AE125" s="89" t="s">
        <v>177</v>
      </c>
      <c r="AF125" s="90"/>
      <c r="AG125" s="91"/>
      <c r="AH125" s="91"/>
      <c r="AI125" s="91"/>
      <c r="AJ125" s="91"/>
      <c r="AK125" s="91"/>
    </row>
    <row r="126" spans="4:37" ht="31">
      <c r="D126" s="18" t="s">
        <v>178</v>
      </c>
      <c r="E126" s="28"/>
      <c r="F126" s="28"/>
      <c r="H126" s="3"/>
      <c r="I126" s="3"/>
      <c r="J126" s="3"/>
      <c r="K126" s="3"/>
      <c r="L126" s="3"/>
      <c r="M126" s="3"/>
      <c r="N126" s="3"/>
      <c r="O126" s="3"/>
      <c r="P126" s="3"/>
      <c r="Q126" s="3">
        <v>-4461</v>
      </c>
      <c r="R126" s="3">
        <v>-3533</v>
      </c>
      <c r="S126" s="3">
        <v>-3872</v>
      </c>
      <c r="T126" s="2">
        <v>-913</v>
      </c>
      <c r="U126" s="3">
        <v>-21805</v>
      </c>
      <c r="V126" s="3">
        <v>-257846</v>
      </c>
      <c r="W126" s="3">
        <v>-487816</v>
      </c>
      <c r="X126" s="3">
        <v>-395112</v>
      </c>
      <c r="Y126" s="3">
        <f t="shared" si="10"/>
        <v>-406520</v>
      </c>
      <c r="Z126" s="3"/>
      <c r="AA126" s="3"/>
      <c r="AB126" s="3"/>
      <c r="AC126" s="3"/>
      <c r="AD126" s="3"/>
      <c r="AE126" s="89" t="s">
        <v>178</v>
      </c>
      <c r="AF126" s="90"/>
      <c r="AG126" s="92">
        <v>-21805</v>
      </c>
      <c r="AH126" s="92">
        <v>-257846</v>
      </c>
      <c r="AI126" s="92">
        <v>-487816</v>
      </c>
      <c r="AJ126" s="92">
        <v>-395112</v>
      </c>
      <c r="AK126" s="92">
        <v>-406520</v>
      </c>
    </row>
    <row r="127" spans="4:37" ht="31">
      <c r="D127" s="18" t="s">
        <v>179</v>
      </c>
      <c r="E127" s="28"/>
      <c r="F127" s="28"/>
      <c r="H127" s="3"/>
      <c r="I127" s="3"/>
      <c r="J127" s="3"/>
      <c r="K127" s="3"/>
      <c r="L127" s="3"/>
      <c r="M127" s="3"/>
      <c r="N127" s="3"/>
      <c r="O127" s="3"/>
      <c r="P127" s="2"/>
      <c r="Q127" s="2">
        <v>130</v>
      </c>
      <c r="R127" s="2">
        <v>0</v>
      </c>
      <c r="S127" s="2">
        <v>0</v>
      </c>
      <c r="T127" s="2">
        <v>0</v>
      </c>
      <c r="U127" s="2">
        <v>0</v>
      </c>
      <c r="V127" s="2">
        <v>0</v>
      </c>
      <c r="W127" s="2">
        <v>910</v>
      </c>
      <c r="X127" s="2">
        <v>473</v>
      </c>
      <c r="Y127" s="3">
        <f t="shared" si="10"/>
        <v>0</v>
      </c>
      <c r="Z127" s="2"/>
      <c r="AA127" s="2"/>
      <c r="AB127" s="2"/>
      <c r="AC127" s="2"/>
      <c r="AD127" s="2"/>
      <c r="AE127" s="89" t="s">
        <v>179</v>
      </c>
      <c r="AF127" s="90"/>
      <c r="AG127" s="91">
        <v>0</v>
      </c>
      <c r="AH127" s="91">
        <v>0</v>
      </c>
      <c r="AI127" s="91">
        <v>910</v>
      </c>
      <c r="AJ127" s="91">
        <v>473</v>
      </c>
      <c r="AK127" s="91">
        <v>0</v>
      </c>
    </row>
    <row r="128" spans="4:37" ht="16">
      <c r="D128" s="18" t="s">
        <v>180</v>
      </c>
      <c r="E128" s="28"/>
      <c r="F128" s="28"/>
      <c r="H128" s="18"/>
      <c r="I128" s="8"/>
      <c r="J128" s="3"/>
      <c r="K128" s="3"/>
      <c r="L128" s="3"/>
      <c r="M128" s="3"/>
      <c r="N128" s="2"/>
      <c r="O128" s="3"/>
      <c r="P128" s="8"/>
      <c r="Q128" s="2">
        <v>0</v>
      </c>
      <c r="R128" s="2">
        <v>0</v>
      </c>
      <c r="S128" s="2">
        <v>0</v>
      </c>
      <c r="T128" s="3">
        <v>-3000</v>
      </c>
      <c r="U128" s="2">
        <v>0</v>
      </c>
      <c r="V128" s="2">
        <v>0</v>
      </c>
      <c r="W128" s="2">
        <v>0</v>
      </c>
      <c r="X128" s="3">
        <v>-100000</v>
      </c>
      <c r="Y128" s="3">
        <f t="shared" si="10"/>
        <v>-1652000</v>
      </c>
      <c r="Z128" s="2"/>
      <c r="AA128" s="2"/>
      <c r="AB128" s="2"/>
      <c r="AC128" s="2"/>
      <c r="AD128" s="2"/>
      <c r="AE128" s="89" t="s">
        <v>180</v>
      </c>
      <c r="AF128" s="90"/>
      <c r="AG128" s="91">
        <v>0</v>
      </c>
      <c r="AH128" s="91">
        <v>0</v>
      </c>
      <c r="AI128" s="91">
        <v>0</v>
      </c>
      <c r="AJ128" s="92">
        <v>-100000</v>
      </c>
      <c r="AK128" s="92">
        <v>-1652000</v>
      </c>
    </row>
    <row r="129" spans="4:37" ht="31">
      <c r="D129" s="18" t="s">
        <v>181</v>
      </c>
      <c r="E129" s="28"/>
      <c r="F129" s="28"/>
      <c r="H129" s="18"/>
      <c r="I129" s="8"/>
      <c r="J129" s="3"/>
      <c r="K129" s="3"/>
      <c r="L129" s="3"/>
      <c r="M129" s="3"/>
      <c r="N129" s="3"/>
      <c r="O129" s="3"/>
      <c r="P129" s="8"/>
      <c r="Q129" s="2">
        <v>0</v>
      </c>
      <c r="R129" s="2">
        <v>0</v>
      </c>
      <c r="S129" s="2">
        <v>0</v>
      </c>
      <c r="T129" s="2">
        <v>0</v>
      </c>
      <c r="U129" s="3">
        <v>3000</v>
      </c>
      <c r="V129" s="2">
        <v>0</v>
      </c>
      <c r="W129" s="2">
        <v>0</v>
      </c>
      <c r="X129" s="2">
        <v>0</v>
      </c>
      <c r="Y129" s="3">
        <f t="shared" si="10"/>
        <v>530000</v>
      </c>
      <c r="Z129" s="2"/>
      <c r="AA129" s="2"/>
      <c r="AB129" s="2"/>
      <c r="AC129" s="2"/>
      <c r="AD129" s="2"/>
      <c r="AE129" s="89" t="s">
        <v>181</v>
      </c>
      <c r="AF129" s="90"/>
      <c r="AG129" s="92">
        <v>3000</v>
      </c>
      <c r="AH129" s="91">
        <v>0</v>
      </c>
      <c r="AI129" s="91">
        <v>0</v>
      </c>
      <c r="AJ129" s="91">
        <v>0</v>
      </c>
      <c r="AK129" s="92">
        <v>530000</v>
      </c>
    </row>
    <row r="130" spans="4:37" ht="16">
      <c r="D130" s="18" t="s">
        <v>182</v>
      </c>
      <c r="E130" s="28"/>
      <c r="F130" s="28"/>
      <c r="H130" s="18"/>
      <c r="I130" s="8"/>
      <c r="J130" s="2"/>
      <c r="K130" s="2"/>
      <c r="L130" s="2"/>
      <c r="M130" s="2"/>
      <c r="N130" s="2"/>
      <c r="O130" s="2"/>
      <c r="P130" s="8"/>
      <c r="Q130" s="2">
        <v>0</v>
      </c>
      <c r="R130" s="2">
        <v>0</v>
      </c>
      <c r="S130" s="2">
        <v>0</v>
      </c>
      <c r="T130" s="2">
        <v>0</v>
      </c>
      <c r="U130" s="2">
        <v>0</v>
      </c>
      <c r="V130" s="2">
        <v>0</v>
      </c>
      <c r="W130" s="2">
        <v>0</v>
      </c>
      <c r="X130" s="2">
        <v>0</v>
      </c>
      <c r="Y130" s="3">
        <f t="shared" si="10"/>
        <v>0</v>
      </c>
      <c r="Z130" s="2"/>
      <c r="AA130" s="2"/>
      <c r="AB130" s="2"/>
      <c r="AC130" s="2"/>
      <c r="AD130" s="2"/>
      <c r="AE130" s="89" t="s">
        <v>182</v>
      </c>
      <c r="AF130" s="90"/>
      <c r="AG130" s="91">
        <v>0</v>
      </c>
      <c r="AH130" s="91">
        <v>0</v>
      </c>
      <c r="AI130" s="91">
        <v>0</v>
      </c>
      <c r="AJ130" s="91">
        <v>0</v>
      </c>
      <c r="AK130" s="91">
        <v>0</v>
      </c>
    </row>
    <row r="131" spans="4:37" ht="16">
      <c r="D131" s="18" t="s">
        <v>183</v>
      </c>
      <c r="E131" s="28"/>
      <c r="F131" s="28"/>
      <c r="H131" s="18"/>
      <c r="I131" s="8"/>
      <c r="J131" s="2"/>
      <c r="K131" s="2"/>
      <c r="L131" s="2"/>
      <c r="M131" s="2"/>
      <c r="N131" s="2"/>
      <c r="O131" s="2"/>
      <c r="P131" s="8"/>
      <c r="Q131" s="2">
        <v>0</v>
      </c>
      <c r="R131" s="2">
        <v>0</v>
      </c>
      <c r="S131" s="2">
        <v>0</v>
      </c>
      <c r="T131" s="2">
        <v>0</v>
      </c>
      <c r="U131" s="2">
        <v>0</v>
      </c>
      <c r="V131" s="2">
        <v>0</v>
      </c>
      <c r="W131" s="2">
        <v>0</v>
      </c>
      <c r="X131" s="2">
        <v>0</v>
      </c>
      <c r="Y131" s="3">
        <f t="shared" si="10"/>
        <v>0</v>
      </c>
      <c r="Z131" s="2"/>
      <c r="AA131" s="2"/>
      <c r="AB131" s="2"/>
      <c r="AC131" s="2"/>
      <c r="AD131" s="2"/>
      <c r="AE131" s="89" t="s">
        <v>183</v>
      </c>
      <c r="AF131" s="90"/>
      <c r="AG131" s="91">
        <v>0</v>
      </c>
      <c r="AH131" s="91">
        <v>0</v>
      </c>
      <c r="AI131" s="91">
        <v>0</v>
      </c>
      <c r="AJ131" s="91">
        <v>0</v>
      </c>
      <c r="AK131" s="91">
        <v>0</v>
      </c>
    </row>
    <row r="132" spans="4:37" ht="16">
      <c r="D132" s="18" t="s">
        <v>184</v>
      </c>
      <c r="E132" s="28"/>
      <c r="F132" s="28"/>
      <c r="H132" s="18"/>
      <c r="I132" s="8"/>
      <c r="J132" s="3"/>
      <c r="K132" s="3"/>
      <c r="L132" s="3"/>
      <c r="M132" s="3"/>
      <c r="N132" s="3"/>
      <c r="O132" s="3"/>
      <c r="P132" s="8"/>
      <c r="Q132" s="2">
        <v>0</v>
      </c>
      <c r="R132" s="2">
        <v>0</v>
      </c>
      <c r="S132" s="2">
        <v>0</v>
      </c>
      <c r="T132" s="2">
        <v>0</v>
      </c>
      <c r="U132" s="2">
        <v>0</v>
      </c>
      <c r="V132" s="2">
        <v>0</v>
      </c>
      <c r="W132" s="2">
        <v>0</v>
      </c>
      <c r="X132" s="2">
        <v>0</v>
      </c>
      <c r="Y132" s="3">
        <f t="shared" si="10"/>
        <v>0</v>
      </c>
      <c r="Z132" s="2"/>
      <c r="AA132" s="2"/>
      <c r="AB132" s="2"/>
      <c r="AC132" s="2"/>
      <c r="AD132" s="2"/>
      <c r="AE132" s="89" t="s">
        <v>184</v>
      </c>
      <c r="AF132" s="90"/>
      <c r="AG132" s="91">
        <v>0</v>
      </c>
      <c r="AH132" s="91">
        <v>0</v>
      </c>
      <c r="AI132" s="91">
        <v>0</v>
      </c>
      <c r="AJ132" s="91">
        <v>0</v>
      </c>
      <c r="AK132" s="91">
        <v>0</v>
      </c>
    </row>
    <row r="133" spans="4:37" ht="16">
      <c r="D133" s="18" t="s">
        <v>185</v>
      </c>
      <c r="E133" s="28"/>
      <c r="F133" s="28"/>
      <c r="H133" s="18"/>
      <c r="I133" s="8"/>
      <c r="J133" s="2"/>
      <c r="K133" s="3"/>
      <c r="L133" s="2"/>
      <c r="M133" s="3"/>
      <c r="N133" s="3"/>
      <c r="O133" s="3"/>
      <c r="P133" s="8"/>
      <c r="Q133" s="2">
        <v>0</v>
      </c>
      <c r="R133" s="2">
        <v>0</v>
      </c>
      <c r="S133" s="2">
        <v>0</v>
      </c>
      <c r="T133" s="2">
        <v>0</v>
      </c>
      <c r="U133" s="2">
        <v>0</v>
      </c>
      <c r="V133" s="2">
        <v>0</v>
      </c>
      <c r="W133" s="2">
        <v>0</v>
      </c>
      <c r="X133" s="2">
        <v>0</v>
      </c>
      <c r="Y133" s="3">
        <f t="shared" si="10"/>
        <v>0</v>
      </c>
      <c r="Z133" s="2"/>
      <c r="AA133" s="2"/>
      <c r="AB133" s="2"/>
      <c r="AC133" s="2"/>
      <c r="AD133" s="2"/>
      <c r="AE133" s="89" t="s">
        <v>185</v>
      </c>
      <c r="AF133" s="90"/>
      <c r="AG133" s="91">
        <v>0</v>
      </c>
      <c r="AH133" s="91">
        <v>0</v>
      </c>
      <c r="AI133" s="91">
        <v>0</v>
      </c>
      <c r="AJ133" s="91">
        <v>0</v>
      </c>
      <c r="AK133" s="91">
        <v>0</v>
      </c>
    </row>
    <row r="134" spans="4:37" ht="16">
      <c r="D134" s="18" t="s">
        <v>186</v>
      </c>
      <c r="E134" s="28"/>
      <c r="F134" s="28"/>
      <c r="H134" s="18"/>
      <c r="I134" s="8"/>
      <c r="J134" s="2"/>
      <c r="K134" s="2"/>
      <c r="L134" s="2"/>
      <c r="M134" s="2"/>
      <c r="N134" s="2"/>
      <c r="O134" s="2"/>
      <c r="P134" s="8"/>
      <c r="Q134" s="2">
        <v>0</v>
      </c>
      <c r="R134" s="2">
        <v>0</v>
      </c>
      <c r="S134" s="2">
        <v>0</v>
      </c>
      <c r="T134" s="2">
        <v>0</v>
      </c>
      <c r="U134" s="2">
        <v>0</v>
      </c>
      <c r="V134" s="2">
        <v>0</v>
      </c>
      <c r="W134" s="2">
        <v>0</v>
      </c>
      <c r="X134" s="2">
        <v>0</v>
      </c>
      <c r="Y134" s="3">
        <f t="shared" si="10"/>
        <v>0</v>
      </c>
      <c r="Z134" s="2"/>
      <c r="AA134" s="2"/>
      <c r="AB134" s="2"/>
      <c r="AC134" s="2"/>
      <c r="AD134" s="2"/>
      <c r="AE134" s="89" t="s">
        <v>186</v>
      </c>
      <c r="AF134" s="90"/>
      <c r="AG134" s="91">
        <v>0</v>
      </c>
      <c r="AH134" s="91">
        <v>0</v>
      </c>
      <c r="AI134" s="91">
        <v>0</v>
      </c>
      <c r="AJ134" s="91">
        <v>0</v>
      </c>
      <c r="AK134" s="91">
        <v>0</v>
      </c>
    </row>
    <row r="135" spans="4:37" ht="16">
      <c r="D135" s="18" t="s">
        <v>187</v>
      </c>
      <c r="E135" s="28"/>
      <c r="F135" s="28"/>
      <c r="H135" s="18"/>
      <c r="I135" s="8"/>
      <c r="J135" s="3"/>
      <c r="K135" s="3"/>
      <c r="L135" s="3"/>
      <c r="M135" s="3"/>
      <c r="N135" s="3"/>
      <c r="O135" s="3"/>
      <c r="P135" s="8"/>
      <c r="Q135" s="2">
        <v>145</v>
      </c>
      <c r="R135" s="2">
        <v>228</v>
      </c>
      <c r="S135" s="2">
        <v>695</v>
      </c>
      <c r="T135" s="3">
        <v>5003</v>
      </c>
      <c r="U135" s="3">
        <v>4696</v>
      </c>
      <c r="V135" s="3">
        <v>15950</v>
      </c>
      <c r="W135" s="3">
        <v>20045</v>
      </c>
      <c r="X135" s="3">
        <v>10491</v>
      </c>
      <c r="Y135" s="3">
        <f t="shared" si="10"/>
        <v>8606</v>
      </c>
      <c r="Z135" s="3"/>
      <c r="AA135" s="3"/>
      <c r="AB135" s="3"/>
      <c r="AC135" s="3"/>
      <c r="AD135" s="3"/>
      <c r="AE135" s="89" t="s">
        <v>187</v>
      </c>
      <c r="AF135" s="90"/>
      <c r="AG135" s="92">
        <v>4696</v>
      </c>
      <c r="AH135" s="92">
        <v>15950</v>
      </c>
      <c r="AI135" s="92">
        <v>20045</v>
      </c>
      <c r="AJ135" s="92">
        <v>10491</v>
      </c>
      <c r="AK135" s="92">
        <v>8606</v>
      </c>
    </row>
    <row r="136" spans="4:37" ht="31">
      <c r="D136" s="18" t="s">
        <v>188</v>
      </c>
      <c r="E136" s="28"/>
      <c r="F136" s="28"/>
      <c r="H136" s="18"/>
      <c r="I136" s="8"/>
      <c r="J136" s="2"/>
      <c r="K136" s="2"/>
      <c r="L136" s="2"/>
      <c r="M136" s="2"/>
      <c r="N136" s="3"/>
      <c r="O136" s="3"/>
      <c r="P136" s="8"/>
      <c r="Q136" s="2">
        <v>0</v>
      </c>
      <c r="R136" s="2">
        <v>0</v>
      </c>
      <c r="S136" s="2">
        <v>0</v>
      </c>
      <c r="T136" s="2">
        <v>0</v>
      </c>
      <c r="U136" s="2">
        <v>0</v>
      </c>
      <c r="V136" s="2">
        <v>0</v>
      </c>
      <c r="W136" s="2">
        <v>0</v>
      </c>
      <c r="X136" s="2">
        <v>0</v>
      </c>
      <c r="Y136" s="3">
        <f t="shared" si="10"/>
        <v>0</v>
      </c>
      <c r="Z136" s="2"/>
      <c r="AA136" s="2"/>
      <c r="AB136" s="2"/>
      <c r="AC136" s="2"/>
      <c r="AD136" s="2"/>
      <c r="AE136" s="89" t="s">
        <v>188</v>
      </c>
      <c r="AF136" s="90"/>
      <c r="AG136" s="91">
        <v>0</v>
      </c>
      <c r="AH136" s="91">
        <v>0</v>
      </c>
      <c r="AI136" s="91">
        <v>0</v>
      </c>
      <c r="AJ136" s="91">
        <v>0</v>
      </c>
      <c r="AK136" s="91">
        <v>0</v>
      </c>
    </row>
    <row r="137" spans="4:37" ht="16">
      <c r="D137" s="18" t="s">
        <v>189</v>
      </c>
      <c r="E137" s="28"/>
      <c r="F137" s="28"/>
      <c r="H137" s="18"/>
      <c r="I137" s="8"/>
      <c r="J137" s="3"/>
      <c r="K137" s="3"/>
      <c r="L137" s="3"/>
      <c r="M137" s="3"/>
      <c r="N137" s="3"/>
      <c r="O137" s="3"/>
      <c r="P137" s="8"/>
      <c r="Q137" s="3">
        <v>-4186</v>
      </c>
      <c r="R137" s="3">
        <v>-3305</v>
      </c>
      <c r="S137" s="3">
        <v>-3177</v>
      </c>
      <c r="T137" s="3">
        <v>1090</v>
      </c>
      <c r="U137" s="3">
        <v>-14110</v>
      </c>
      <c r="V137" s="3">
        <v>-241895</v>
      </c>
      <c r="W137" s="3">
        <v>-466862</v>
      </c>
      <c r="X137" s="3">
        <v>-484148</v>
      </c>
      <c r="Y137" s="3">
        <f t="shared" si="10"/>
        <v>-1519914</v>
      </c>
      <c r="Z137" s="3"/>
      <c r="AA137" s="3"/>
      <c r="AB137" s="3"/>
      <c r="AC137" s="3"/>
      <c r="AD137" s="3"/>
      <c r="AE137" s="89" t="s">
        <v>189</v>
      </c>
      <c r="AF137" s="90"/>
      <c r="AG137" s="92">
        <v>-14110</v>
      </c>
      <c r="AH137" s="92">
        <v>-241895</v>
      </c>
      <c r="AI137" s="92">
        <v>-466862</v>
      </c>
      <c r="AJ137" s="92">
        <v>-484148</v>
      </c>
      <c r="AK137" s="92">
        <v>-1519914</v>
      </c>
    </row>
    <row r="138" spans="4:37" ht="16">
      <c r="D138" s="12" t="s">
        <v>190</v>
      </c>
      <c r="E138" s="22"/>
      <c r="F138" s="22"/>
      <c r="H138" s="12"/>
      <c r="I138" s="8"/>
      <c r="J138" s="2"/>
      <c r="K138" s="2"/>
      <c r="L138" s="2"/>
      <c r="M138" s="2"/>
      <c r="N138" s="2"/>
      <c r="O138" s="2"/>
      <c r="P138" s="8"/>
      <c r="Q138" s="2"/>
      <c r="R138" s="2"/>
      <c r="S138" s="2"/>
      <c r="T138" s="2"/>
      <c r="U138" s="2"/>
      <c r="V138" s="2"/>
      <c r="W138" s="2"/>
      <c r="X138" s="2"/>
      <c r="Y138" s="3">
        <f t="shared" si="10"/>
        <v>0</v>
      </c>
      <c r="Z138" s="2"/>
      <c r="AA138" s="2"/>
      <c r="AB138" s="2"/>
      <c r="AC138" s="2"/>
      <c r="AD138" s="2"/>
      <c r="AE138" s="89" t="s">
        <v>190</v>
      </c>
      <c r="AF138" s="90"/>
      <c r="AG138" s="91"/>
      <c r="AH138" s="91"/>
      <c r="AI138" s="91"/>
      <c r="AJ138" s="91"/>
      <c r="AK138" s="91"/>
    </row>
    <row r="139" spans="4:37" ht="31">
      <c r="D139" s="18" t="s">
        <v>191</v>
      </c>
      <c r="E139" s="28"/>
      <c r="F139" s="28"/>
      <c r="H139" s="18"/>
      <c r="I139" s="8"/>
      <c r="J139" s="3"/>
      <c r="K139" s="3"/>
      <c r="L139" s="3"/>
      <c r="M139" s="3"/>
      <c r="N139" s="3"/>
      <c r="O139" s="3"/>
      <c r="P139" s="8"/>
      <c r="Q139" s="2">
        <v>0</v>
      </c>
      <c r="R139" s="2">
        <v>0</v>
      </c>
      <c r="S139" s="3">
        <v>75980</v>
      </c>
      <c r="T139" s="2">
        <v>0</v>
      </c>
      <c r="U139" s="2">
        <v>0</v>
      </c>
      <c r="V139" s="2">
        <v>0</v>
      </c>
      <c r="W139" s="3">
        <v>13722</v>
      </c>
      <c r="X139" s="2">
        <v>0</v>
      </c>
      <c r="Y139" s="3">
        <f t="shared" si="10"/>
        <v>0</v>
      </c>
      <c r="Z139" s="3"/>
      <c r="AA139" s="3"/>
      <c r="AB139" s="3"/>
      <c r="AC139" s="3"/>
      <c r="AD139" s="3"/>
      <c r="AE139" s="89" t="s">
        <v>191</v>
      </c>
      <c r="AF139" s="90"/>
      <c r="AG139" s="91">
        <v>0</v>
      </c>
      <c r="AH139" s="91">
        <v>0</v>
      </c>
      <c r="AI139" s="92">
        <v>13722</v>
      </c>
      <c r="AJ139" s="91">
        <v>0</v>
      </c>
      <c r="AK139" s="91">
        <v>0</v>
      </c>
    </row>
    <row r="140" spans="4:37" ht="31">
      <c r="D140" s="18" t="s">
        <v>192</v>
      </c>
      <c r="E140" s="28"/>
      <c r="F140" s="28"/>
      <c r="H140" s="18"/>
      <c r="I140" s="8"/>
      <c r="J140" s="2"/>
      <c r="K140" s="2"/>
      <c r="L140" s="2"/>
      <c r="M140" s="2"/>
      <c r="N140" s="3"/>
      <c r="O140" s="2"/>
      <c r="P140" s="8"/>
      <c r="Q140" s="2">
        <v>0</v>
      </c>
      <c r="R140" s="2">
        <v>0</v>
      </c>
      <c r="S140" s="2">
        <v>0</v>
      </c>
      <c r="T140" s="2">
        <v>0</v>
      </c>
      <c r="U140" s="2">
        <v>0</v>
      </c>
      <c r="V140" s="2">
        <v>0</v>
      </c>
      <c r="W140" s="2">
        <v>0</v>
      </c>
      <c r="X140" s="2">
        <v>0</v>
      </c>
      <c r="Y140" s="3">
        <f t="shared" si="10"/>
        <v>0</v>
      </c>
      <c r="Z140" s="2"/>
      <c r="AA140" s="2"/>
      <c r="AB140" s="2"/>
      <c r="AC140" s="2"/>
      <c r="AD140" s="2"/>
      <c r="AE140" s="89" t="s">
        <v>192</v>
      </c>
      <c r="AF140" s="90"/>
      <c r="AG140" s="91">
        <v>0</v>
      </c>
      <c r="AH140" s="91">
        <v>0</v>
      </c>
      <c r="AI140" s="91">
        <v>0</v>
      </c>
      <c r="AJ140" s="91">
        <v>0</v>
      </c>
      <c r="AK140" s="91">
        <v>0</v>
      </c>
    </row>
    <row r="141" spans="4:37" ht="16">
      <c r="D141" s="18" t="s">
        <v>193</v>
      </c>
      <c r="E141" s="28"/>
      <c r="F141" s="28"/>
      <c r="H141" s="18"/>
      <c r="I141" s="8"/>
      <c r="J141" s="3"/>
      <c r="K141" s="3"/>
      <c r="L141" s="3"/>
      <c r="M141" s="3"/>
      <c r="N141" s="3"/>
      <c r="O141" s="3"/>
      <c r="P141" s="8"/>
      <c r="Q141" s="3">
        <v>194201</v>
      </c>
      <c r="R141" s="3">
        <v>432059</v>
      </c>
      <c r="S141" s="3">
        <v>125360</v>
      </c>
      <c r="T141" s="3">
        <v>738355</v>
      </c>
      <c r="U141" s="2">
        <v>0</v>
      </c>
      <c r="V141" s="2">
        <v>0</v>
      </c>
      <c r="W141" s="3">
        <v>49301</v>
      </c>
      <c r="X141" s="3">
        <v>193955</v>
      </c>
      <c r="Y141" s="3">
        <f t="shared" si="10"/>
        <v>1322688</v>
      </c>
      <c r="Z141" s="3"/>
      <c r="AA141" s="3"/>
      <c r="AB141" s="3"/>
      <c r="AC141" s="3"/>
      <c r="AD141" s="3"/>
      <c r="AE141" s="89" t="s">
        <v>193</v>
      </c>
      <c r="AF141" s="90"/>
      <c r="AG141" s="91">
        <v>0</v>
      </c>
      <c r="AH141" s="91">
        <v>0</v>
      </c>
      <c r="AI141" s="92">
        <v>49301</v>
      </c>
      <c r="AJ141" s="92">
        <v>193955</v>
      </c>
      <c r="AK141" s="92">
        <v>1322688</v>
      </c>
    </row>
    <row r="142" spans="4:37" ht="16">
      <c r="D142" s="18" t="s">
        <v>194</v>
      </c>
      <c r="E142" s="28"/>
      <c r="F142" s="28"/>
      <c r="H142" s="18"/>
      <c r="I142" s="8"/>
      <c r="J142" s="3"/>
      <c r="K142" s="3"/>
      <c r="L142" s="3"/>
      <c r="M142" s="3"/>
      <c r="N142" s="3"/>
      <c r="O142" s="3"/>
      <c r="P142" s="8"/>
      <c r="Q142" s="3">
        <v>-98194</v>
      </c>
      <c r="R142" s="3">
        <v>-339649</v>
      </c>
      <c r="S142" s="3">
        <v>-310395</v>
      </c>
      <c r="T142" s="3">
        <v>-708215</v>
      </c>
      <c r="U142" s="3">
        <v>-34447</v>
      </c>
      <c r="V142" s="2">
        <v>0</v>
      </c>
      <c r="W142" s="3">
        <v>-2000</v>
      </c>
      <c r="X142" s="3">
        <v>-61137</v>
      </c>
      <c r="Y142" s="3">
        <f t="shared" si="10"/>
        <v>-37292</v>
      </c>
      <c r="Z142" s="3"/>
      <c r="AA142" s="3"/>
      <c r="AB142" s="3"/>
      <c r="AC142" s="3"/>
      <c r="AD142" s="3"/>
      <c r="AE142" s="89" t="s">
        <v>194</v>
      </c>
      <c r="AF142" s="90"/>
      <c r="AG142" s="92">
        <v>-34447</v>
      </c>
      <c r="AH142" s="91">
        <v>0</v>
      </c>
      <c r="AI142" s="92">
        <v>-2000</v>
      </c>
      <c r="AJ142" s="92">
        <v>-61137</v>
      </c>
      <c r="AK142" s="92">
        <v>-37292</v>
      </c>
    </row>
    <row r="143" spans="4:37" ht="16">
      <c r="D143" s="18" t="s">
        <v>195</v>
      </c>
      <c r="E143" s="28"/>
      <c r="F143" s="28"/>
      <c r="H143" s="18"/>
      <c r="I143" s="8"/>
      <c r="J143" s="3"/>
      <c r="K143" s="3"/>
      <c r="L143" s="3"/>
      <c r="M143" s="2"/>
      <c r="N143" s="2"/>
      <c r="O143" s="2"/>
      <c r="P143" s="8"/>
      <c r="Q143" s="2">
        <v>0</v>
      </c>
      <c r="R143" s="2">
        <v>0</v>
      </c>
      <c r="S143" s="2">
        <v>0</v>
      </c>
      <c r="T143" s="2">
        <v>0</v>
      </c>
      <c r="U143" s="2">
        <v>0</v>
      </c>
      <c r="V143" s="2">
        <v>0</v>
      </c>
      <c r="W143" s="2">
        <v>0</v>
      </c>
      <c r="X143" s="2">
        <v>0</v>
      </c>
      <c r="Y143" s="3">
        <f t="shared" si="10"/>
        <v>0</v>
      </c>
      <c r="Z143" s="2"/>
      <c r="AA143" s="2"/>
      <c r="AB143" s="2"/>
      <c r="AC143" s="2"/>
      <c r="AD143" s="2"/>
      <c r="AE143" s="89" t="s">
        <v>195</v>
      </c>
      <c r="AF143" s="90"/>
      <c r="AG143" s="91">
        <v>0</v>
      </c>
      <c r="AH143" s="91">
        <v>0</v>
      </c>
      <c r="AI143" s="91">
        <v>0</v>
      </c>
      <c r="AJ143" s="91">
        <v>0</v>
      </c>
      <c r="AK143" s="91">
        <v>0</v>
      </c>
    </row>
    <row r="144" spans="4:37" ht="16">
      <c r="D144" s="18" t="s">
        <v>196</v>
      </c>
      <c r="E144" s="28"/>
      <c r="F144" s="28"/>
      <c r="H144" s="18"/>
      <c r="I144" s="8"/>
      <c r="J144" s="2"/>
      <c r="K144" s="2"/>
      <c r="L144" s="2"/>
      <c r="M144" s="2"/>
      <c r="N144" s="2"/>
      <c r="O144" s="2"/>
      <c r="P144" s="8"/>
      <c r="Q144" s="2">
        <v>0</v>
      </c>
      <c r="R144" s="2">
        <v>0</v>
      </c>
      <c r="S144" s="2">
        <v>0</v>
      </c>
      <c r="T144" s="2">
        <v>0</v>
      </c>
      <c r="U144" s="2">
        <v>0</v>
      </c>
      <c r="V144" s="2">
        <v>0</v>
      </c>
      <c r="W144" s="2">
        <v>0</v>
      </c>
      <c r="X144" s="2">
        <v>0</v>
      </c>
      <c r="Y144" s="3">
        <f t="shared" si="10"/>
        <v>0</v>
      </c>
      <c r="Z144" s="2"/>
      <c r="AA144" s="2"/>
      <c r="AB144" s="2"/>
      <c r="AC144" s="2"/>
      <c r="AD144" s="2"/>
      <c r="AE144" s="89" t="s">
        <v>196</v>
      </c>
      <c r="AF144" s="90"/>
      <c r="AG144" s="91">
        <v>0</v>
      </c>
      <c r="AH144" s="91">
        <v>0</v>
      </c>
      <c r="AI144" s="91">
        <v>0</v>
      </c>
      <c r="AJ144" s="91">
        <v>0</v>
      </c>
      <c r="AK144" s="91">
        <v>0</v>
      </c>
    </row>
    <row r="145" spans="4:37" ht="16">
      <c r="D145" s="18" t="s">
        <v>197</v>
      </c>
      <c r="E145" s="28"/>
      <c r="F145" s="28"/>
      <c r="H145" s="18"/>
      <c r="I145" s="8"/>
      <c r="J145" s="2"/>
      <c r="K145" s="2"/>
      <c r="L145" s="2"/>
      <c r="M145" s="2"/>
      <c r="N145" s="2"/>
      <c r="O145" s="2"/>
      <c r="P145" s="8"/>
      <c r="Q145" s="2">
        <v>0</v>
      </c>
      <c r="R145" s="2">
        <v>0</v>
      </c>
      <c r="S145" s="2">
        <v>0</v>
      </c>
      <c r="T145" s="2">
        <v>0</v>
      </c>
      <c r="U145" s="2">
        <v>0</v>
      </c>
      <c r="V145" s="2">
        <v>0</v>
      </c>
      <c r="W145" s="2">
        <v>0</v>
      </c>
      <c r="X145" s="2">
        <v>0</v>
      </c>
      <c r="Y145" s="3">
        <f t="shared" si="10"/>
        <v>0</v>
      </c>
      <c r="Z145" s="2"/>
      <c r="AA145" s="2"/>
      <c r="AB145" s="2"/>
      <c r="AC145" s="2"/>
      <c r="AD145" s="2"/>
      <c r="AE145" s="89" t="s">
        <v>197</v>
      </c>
      <c r="AF145" s="90"/>
      <c r="AG145" s="91">
        <v>0</v>
      </c>
      <c r="AH145" s="91">
        <v>0</v>
      </c>
      <c r="AI145" s="91">
        <v>0</v>
      </c>
      <c r="AJ145" s="91">
        <v>0</v>
      </c>
      <c r="AK145" s="91">
        <v>0</v>
      </c>
    </row>
    <row r="146" spans="4:37" ht="16">
      <c r="D146" s="18" t="s">
        <v>198</v>
      </c>
      <c r="E146" s="28"/>
      <c r="F146" s="28"/>
      <c r="H146" s="18"/>
      <c r="I146" s="8"/>
      <c r="J146" s="3"/>
      <c r="K146" s="3"/>
      <c r="L146" s="3"/>
      <c r="M146" s="3"/>
      <c r="N146" s="3"/>
      <c r="O146" s="3"/>
      <c r="P146" s="8"/>
      <c r="Q146" s="3">
        <v>-4312</v>
      </c>
      <c r="R146" s="3">
        <v>-7072</v>
      </c>
      <c r="S146" s="3">
        <v>-67362</v>
      </c>
      <c r="T146" s="3">
        <v>-41773</v>
      </c>
      <c r="U146" s="3">
        <v>-46239</v>
      </c>
      <c r="V146" s="3">
        <v>-53395</v>
      </c>
      <c r="W146" s="3">
        <v>-61921</v>
      </c>
      <c r="X146" s="3">
        <v>-72868</v>
      </c>
      <c r="Y146" s="3">
        <f t="shared" si="10"/>
        <v>-91877</v>
      </c>
      <c r="Z146" s="3"/>
      <c r="AA146" s="3"/>
      <c r="AB146" s="3"/>
      <c r="AC146" s="3"/>
      <c r="AD146" s="3"/>
      <c r="AE146" s="89" t="s">
        <v>198</v>
      </c>
      <c r="AF146" s="90"/>
      <c r="AG146" s="92">
        <v>-46239</v>
      </c>
      <c r="AH146" s="92">
        <v>-53395</v>
      </c>
      <c r="AI146" s="92">
        <v>-61921</v>
      </c>
      <c r="AJ146" s="92">
        <v>-72868</v>
      </c>
      <c r="AK146" s="92">
        <v>-91877</v>
      </c>
    </row>
    <row r="147" spans="4:37" ht="16">
      <c r="D147" s="18" t="s">
        <v>199</v>
      </c>
      <c r="E147" s="28"/>
      <c r="F147" s="28"/>
      <c r="H147" s="18"/>
      <c r="I147" s="8"/>
      <c r="J147" s="2"/>
      <c r="K147" s="2"/>
      <c r="L147" s="2"/>
      <c r="M147" s="2"/>
      <c r="N147" s="2"/>
      <c r="O147" s="2"/>
      <c r="P147" s="8"/>
      <c r="Q147" s="2">
        <v>0</v>
      </c>
      <c r="R147" s="2">
        <v>0</v>
      </c>
      <c r="S147" s="2">
        <v>0</v>
      </c>
      <c r="T147" s="2">
        <v>0</v>
      </c>
      <c r="U147" s="2">
        <v>0</v>
      </c>
      <c r="V147" s="2">
        <v>0</v>
      </c>
      <c r="W147" s="2">
        <v>0</v>
      </c>
      <c r="X147" s="2">
        <v>0</v>
      </c>
      <c r="Y147" s="3">
        <f t="shared" si="10"/>
        <v>0</v>
      </c>
      <c r="Z147" s="2"/>
      <c r="AA147" s="2"/>
      <c r="AB147" s="2"/>
      <c r="AC147" s="2"/>
      <c r="AD147" s="2"/>
      <c r="AE147" s="89" t="s">
        <v>199</v>
      </c>
      <c r="AF147" s="90"/>
      <c r="AG147" s="91">
        <v>0</v>
      </c>
      <c r="AH147" s="91">
        <v>0</v>
      </c>
      <c r="AI147" s="91">
        <v>0</v>
      </c>
      <c r="AJ147" s="91">
        <v>0</v>
      </c>
      <c r="AK147" s="91">
        <v>0</v>
      </c>
    </row>
    <row r="148" spans="4:37" ht="16">
      <c r="D148" s="18" t="s">
        <v>200</v>
      </c>
      <c r="E148" s="28"/>
      <c r="F148" s="28"/>
      <c r="H148" s="18"/>
      <c r="I148" s="8"/>
      <c r="J148" s="2"/>
      <c r="K148" s="2"/>
      <c r="L148" s="2"/>
      <c r="M148" s="2"/>
      <c r="N148" s="2"/>
      <c r="O148" s="2"/>
      <c r="P148" s="8"/>
      <c r="Q148" s="2">
        <v>0</v>
      </c>
      <c r="R148" s="2">
        <v>0</v>
      </c>
      <c r="S148" s="2">
        <v>0</v>
      </c>
      <c r="T148" s="2">
        <v>0</v>
      </c>
      <c r="U148" s="2">
        <v>0</v>
      </c>
      <c r="V148" s="2">
        <v>0</v>
      </c>
      <c r="W148" s="2">
        <v>0</v>
      </c>
      <c r="X148" s="2">
        <v>0</v>
      </c>
      <c r="Y148" s="3">
        <f t="shared" si="10"/>
        <v>0</v>
      </c>
      <c r="Z148" s="2"/>
      <c r="AA148" s="2"/>
      <c r="AB148" s="2"/>
      <c r="AC148" s="2"/>
      <c r="AD148" s="2"/>
      <c r="AE148" s="89" t="s">
        <v>200</v>
      </c>
      <c r="AF148" s="90"/>
      <c r="AG148" s="91">
        <v>0</v>
      </c>
      <c r="AH148" s="91">
        <v>0</v>
      </c>
      <c r="AI148" s="91">
        <v>0</v>
      </c>
      <c r="AJ148" s="91">
        <v>0</v>
      </c>
      <c r="AK148" s="91">
        <v>0</v>
      </c>
    </row>
    <row r="149" spans="4:37" ht="16">
      <c r="D149" s="18" t="s">
        <v>201</v>
      </c>
      <c r="E149" s="28"/>
      <c r="F149" s="28"/>
      <c r="H149" s="18"/>
      <c r="I149" s="8"/>
      <c r="J149" s="3"/>
      <c r="K149" s="3"/>
      <c r="L149" s="3"/>
      <c r="M149" s="3"/>
      <c r="N149" s="3"/>
      <c r="O149" s="3"/>
      <c r="P149" s="8"/>
      <c r="Q149" s="3">
        <v>91695</v>
      </c>
      <c r="R149" s="3">
        <v>85339</v>
      </c>
      <c r="S149" s="3">
        <v>-176417</v>
      </c>
      <c r="T149" s="3">
        <v>-11633</v>
      </c>
      <c r="U149" s="3">
        <v>-80686</v>
      </c>
      <c r="V149" s="3">
        <v>-53395</v>
      </c>
      <c r="W149" s="2">
        <v>-898</v>
      </c>
      <c r="X149" s="3">
        <v>59950</v>
      </c>
      <c r="Y149" s="3">
        <f t="shared" si="10"/>
        <v>1193519</v>
      </c>
      <c r="Z149" s="3"/>
      <c r="AA149" s="3"/>
      <c r="AB149" s="3"/>
      <c r="AC149" s="3"/>
      <c r="AD149" s="3"/>
      <c r="AE149" s="89" t="s">
        <v>201</v>
      </c>
      <c r="AF149" s="90"/>
      <c r="AG149" s="92">
        <v>-80686</v>
      </c>
      <c r="AH149" s="92">
        <v>-53395</v>
      </c>
      <c r="AI149" s="91">
        <v>-898</v>
      </c>
      <c r="AJ149" s="92">
        <v>59950</v>
      </c>
      <c r="AK149" s="92">
        <v>1193519</v>
      </c>
    </row>
    <row r="150" spans="4:37" ht="16">
      <c r="D150" s="16" t="s">
        <v>202</v>
      </c>
      <c r="E150" s="26"/>
      <c r="F150" s="26"/>
      <c r="H150" s="16"/>
      <c r="I150" s="8"/>
      <c r="J150" s="3"/>
      <c r="K150" s="3"/>
      <c r="L150" s="3"/>
      <c r="M150" s="3"/>
      <c r="N150" s="3"/>
      <c r="O150" s="3"/>
      <c r="P150" s="8"/>
      <c r="Q150" s="3">
        <v>36105</v>
      </c>
      <c r="R150" s="3">
        <v>56463</v>
      </c>
      <c r="S150" s="3">
        <v>3514</v>
      </c>
      <c r="T150" s="3">
        <v>-27841</v>
      </c>
      <c r="U150" s="3">
        <v>340499</v>
      </c>
      <c r="V150" s="3">
        <v>385028</v>
      </c>
      <c r="W150" s="3">
        <v>-304250</v>
      </c>
      <c r="X150" s="3">
        <v>164087</v>
      </c>
      <c r="Y150" s="3">
        <f t="shared" si="10"/>
        <v>-254163</v>
      </c>
      <c r="Z150" s="3"/>
      <c r="AA150" s="3"/>
      <c r="AB150" s="3"/>
      <c r="AC150" s="3"/>
      <c r="AD150" s="3"/>
      <c r="AE150" s="89" t="s">
        <v>202</v>
      </c>
      <c r="AF150" s="90"/>
      <c r="AG150" s="92">
        <v>340499</v>
      </c>
      <c r="AH150" s="92">
        <v>385028</v>
      </c>
      <c r="AI150" s="92">
        <v>-304250</v>
      </c>
      <c r="AJ150" s="92">
        <v>164087</v>
      </c>
      <c r="AK150" s="92">
        <v>-254163</v>
      </c>
    </row>
    <row r="151" spans="4:37" ht="16">
      <c r="D151" s="16" t="s">
        <v>203</v>
      </c>
      <c r="E151" s="26"/>
      <c r="F151" s="26"/>
      <c r="H151" s="16"/>
      <c r="I151" s="8"/>
      <c r="J151" s="3"/>
      <c r="K151" s="3"/>
      <c r="L151" s="3"/>
      <c r="M151" s="3"/>
      <c r="N151" s="3"/>
      <c r="O151" s="3"/>
      <c r="P151" s="8"/>
      <c r="Q151" s="3">
        <v>13547</v>
      </c>
      <c r="R151" s="3">
        <v>49800</v>
      </c>
      <c r="S151" s="3">
        <v>106470</v>
      </c>
      <c r="T151" s="3">
        <v>111350</v>
      </c>
      <c r="U151" s="3">
        <v>83509</v>
      </c>
      <c r="V151" s="3">
        <v>423994</v>
      </c>
      <c r="W151" s="3">
        <v>809012</v>
      </c>
      <c r="X151" s="3">
        <v>504101</v>
      </c>
      <c r="Y151" s="3">
        <f t="shared" si="10"/>
        <v>668144</v>
      </c>
      <c r="Z151" s="3"/>
      <c r="AA151" s="3"/>
      <c r="AB151" s="3"/>
      <c r="AC151" s="3"/>
      <c r="AD151" s="3"/>
      <c r="AE151" s="89" t="s">
        <v>203</v>
      </c>
      <c r="AF151" s="90"/>
      <c r="AG151" s="92">
        <v>83509</v>
      </c>
      <c r="AH151" s="92">
        <v>423994</v>
      </c>
      <c r="AI151" s="92">
        <v>809012</v>
      </c>
      <c r="AJ151" s="92">
        <v>504101</v>
      </c>
      <c r="AK151" s="92">
        <v>668144</v>
      </c>
    </row>
    <row r="152" spans="4:37" ht="16">
      <c r="D152" s="16" t="s">
        <v>204</v>
      </c>
      <c r="E152" s="26"/>
      <c r="F152" s="26"/>
      <c r="H152" s="16"/>
      <c r="I152" s="8"/>
      <c r="J152" s="2"/>
      <c r="K152" s="2"/>
      <c r="L152" s="3"/>
      <c r="M152" s="3"/>
      <c r="N152" s="3"/>
      <c r="O152" s="2"/>
      <c r="P152" s="8"/>
      <c r="Q152" s="2">
        <v>148</v>
      </c>
      <c r="R152" s="2">
        <v>207</v>
      </c>
      <c r="S152" s="3">
        <v>1366</v>
      </c>
      <c r="T152" s="2">
        <v>1</v>
      </c>
      <c r="U152" s="2">
        <v>-15</v>
      </c>
      <c r="V152" s="2">
        <v>-10</v>
      </c>
      <c r="W152" s="2">
        <v>-661</v>
      </c>
      <c r="X152" s="2">
        <v>-43</v>
      </c>
      <c r="Y152" s="3">
        <f t="shared" si="10"/>
        <v>-120</v>
      </c>
      <c r="Z152" s="2"/>
      <c r="AA152" s="2"/>
      <c r="AB152" s="2"/>
      <c r="AC152" s="2"/>
      <c r="AD152" s="2"/>
      <c r="AE152" s="89" t="s">
        <v>204</v>
      </c>
      <c r="AF152" s="90"/>
      <c r="AG152" s="91">
        <v>-15</v>
      </c>
      <c r="AH152" s="91">
        <v>-10</v>
      </c>
      <c r="AI152" s="91">
        <v>-661</v>
      </c>
      <c r="AJ152" s="91">
        <v>-43</v>
      </c>
      <c r="AK152" s="91">
        <v>-120</v>
      </c>
    </row>
    <row r="153" spans="4:37" ht="16">
      <c r="D153" s="16" t="s">
        <v>205</v>
      </c>
      <c r="E153" s="26"/>
      <c r="F153" s="26"/>
      <c r="H153" s="16"/>
      <c r="I153" s="8"/>
      <c r="J153" s="3"/>
      <c r="K153" s="3"/>
      <c r="L153" s="3"/>
      <c r="M153" s="3"/>
      <c r="N153" s="3"/>
      <c r="O153" s="3"/>
      <c r="P153" s="8"/>
      <c r="Q153" s="3">
        <v>49800</v>
      </c>
      <c r="R153" s="3">
        <v>106470</v>
      </c>
      <c r="S153" s="3">
        <v>111350</v>
      </c>
      <c r="T153" s="3">
        <v>83509</v>
      </c>
      <c r="U153" s="3">
        <v>423994</v>
      </c>
      <c r="V153" s="3">
        <v>809012</v>
      </c>
      <c r="W153" s="3">
        <v>504101</v>
      </c>
      <c r="X153" s="3">
        <v>668144</v>
      </c>
      <c r="Y153" s="3">
        <f t="shared" si="10"/>
        <v>413861</v>
      </c>
      <c r="Z153" s="3"/>
      <c r="AA153" s="3"/>
      <c r="AB153" s="3"/>
      <c r="AC153" s="3"/>
      <c r="AD153" s="3"/>
      <c r="AE153" s="89" t="s">
        <v>205</v>
      </c>
      <c r="AF153" s="90"/>
      <c r="AG153" s="92">
        <v>423994</v>
      </c>
      <c r="AH153" s="92">
        <v>809012</v>
      </c>
      <c r="AI153" s="92">
        <v>504101</v>
      </c>
      <c r="AJ153" s="92">
        <v>668144</v>
      </c>
      <c r="AK153" s="92">
        <v>413861</v>
      </c>
    </row>
  </sheetData>
  <sortState xmlns:xlrd2="http://schemas.microsoft.com/office/spreadsheetml/2017/richdata2" columnSort="1" ref="P24:X153">
    <sortCondition ref="P24:X24"/>
  </sortState>
  <conditionalFormatting sqref="G14:Y14">
    <cfRule type="cellIs" dxfId="272" priority="12" operator="greaterThan">
      <formula>0.2</formula>
    </cfRule>
    <cfRule type="cellIs" dxfId="271" priority="13" operator="lessThan">
      <formula>0.1</formula>
    </cfRule>
  </conditionalFormatting>
  <conditionalFormatting sqref="G10:Y10">
    <cfRule type="cellIs" dxfId="270" priority="11" operator="greaterThanOrEqual">
      <formula>0.1</formula>
    </cfRule>
  </conditionalFormatting>
  <conditionalFormatting sqref="G10:Y10">
    <cfRule type="cellIs" dxfId="269" priority="10" operator="lessThanOrEqual">
      <formula>0.05</formula>
    </cfRule>
  </conditionalFormatting>
  <conditionalFormatting sqref="AA10:AA12">
    <cfRule type="cellIs" dxfId="268" priority="9" operator="greaterThanOrEqual">
      <formula>0.1</formula>
    </cfRule>
  </conditionalFormatting>
  <conditionalFormatting sqref="AA10:AA12">
    <cfRule type="cellIs" dxfId="267" priority="8" operator="lessThanOrEqual">
      <formula>0.05</formula>
    </cfRule>
  </conditionalFormatting>
  <conditionalFormatting sqref="G11:Y11">
    <cfRule type="cellIs" dxfId="266" priority="7" operator="greaterThanOrEqual">
      <formula>0.1</formula>
    </cfRule>
  </conditionalFormatting>
  <conditionalFormatting sqref="G11:Y11">
    <cfRule type="cellIs" dxfId="265" priority="6" operator="lessThanOrEqual">
      <formula>0.05</formula>
    </cfRule>
  </conditionalFormatting>
  <conditionalFormatting sqref="G12:Y12">
    <cfRule type="cellIs" dxfId="264" priority="5" operator="greaterThanOrEqual">
      <formula>0.1</formula>
    </cfRule>
  </conditionalFormatting>
  <conditionalFormatting sqref="G12:Y12">
    <cfRule type="cellIs" dxfId="263" priority="4" operator="lessThanOrEqual">
      <formula>0.05</formula>
    </cfRule>
  </conditionalFormatting>
  <conditionalFormatting sqref="AA19">
    <cfRule type="cellIs" dxfId="262" priority="3" operator="greaterThan">
      <formula>0.35</formula>
    </cfRule>
  </conditionalFormatting>
  <conditionalFormatting sqref="AA14">
    <cfRule type="cellIs" dxfId="261" priority="1" operator="greaterThan">
      <formula>0.2</formula>
    </cfRule>
    <cfRule type="cellIs" dxfId="260" priority="2" operator="lessThan">
      <formula>0.1</formula>
    </cfRule>
  </conditionalFormatting>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CAC20-AE08-4985-8D11-97641B42949B}">
  <dimension ref="A1:AK153"/>
  <sheetViews>
    <sheetView topLeftCell="L2" workbookViewId="0">
      <selection activeCell="U10" sqref="U10"/>
    </sheetView>
  </sheetViews>
  <sheetFormatPr baseColWidth="10" defaultColWidth="8.83203125" defaultRowHeight="15"/>
  <cols>
    <col min="1" max="1" width="22.6640625" customWidth="1"/>
    <col min="3" max="3" width="22.5" customWidth="1"/>
    <col min="4" max="4" width="70.5" customWidth="1"/>
    <col min="5" max="5" width="9.6640625" customWidth="1"/>
    <col min="6" max="6" width="10.5" customWidth="1"/>
    <col min="7" max="8" width="9.6640625" bestFit="1" customWidth="1"/>
    <col min="9" max="9" width="11.5" bestFit="1" customWidth="1"/>
    <col min="10" max="11" width="12.1640625" bestFit="1" customWidth="1"/>
    <col min="12" max="13" width="12.5" bestFit="1" customWidth="1"/>
    <col min="14" max="21" width="13.5" bestFit="1" customWidth="1"/>
    <col min="22" max="23" width="13.83203125" bestFit="1" customWidth="1"/>
    <col min="24" max="25" width="14.5" bestFit="1" customWidth="1"/>
    <col min="26" max="26" width="11.1640625" customWidth="1"/>
    <col min="27" max="27" width="11" customWidth="1"/>
    <col min="28" max="28" width="26.6640625" bestFit="1" customWidth="1"/>
    <col min="29" max="30" width="8.83203125" customWidth="1"/>
    <col min="31" max="31" width="53.33203125" customWidth="1"/>
    <col min="33" max="33" width="13.5" bestFit="1" customWidth="1"/>
    <col min="34" max="35" width="13.83203125" bestFit="1" customWidth="1"/>
    <col min="36" max="37" width="14.5" bestFit="1" customWidth="1"/>
  </cols>
  <sheetData>
    <row r="1" spans="1:28" ht="86.25" customHeight="1">
      <c r="A1" s="36" t="e" vm="4">
        <v>#VALUE!</v>
      </c>
      <c r="AB1" s="36" t="e" vm="4">
        <f>A1</f>
        <v>#VALUE!</v>
      </c>
    </row>
    <row r="3" spans="1:28">
      <c r="AA3" s="37" cm="1">
        <f t="array" ref="AA3">_FV(AB1,"P/E",TRUE)</f>
        <v>7.11</v>
      </c>
      <c r="AB3" t="s">
        <v>70</v>
      </c>
    </row>
    <row r="10" spans="1:28" ht="18">
      <c r="D10" s="34" t="s">
        <v>71</v>
      </c>
      <c r="E10" s="34"/>
      <c r="F10" s="34"/>
      <c r="G10" s="33"/>
      <c r="H10" s="33"/>
      <c r="I10" s="33"/>
      <c r="J10" s="33" t="str">
        <f>IF(COUNT(C16:J16)=6,(J16-C16)/(SUM(C16:I16)),"")</f>
        <v/>
      </c>
      <c r="K10" s="33" t="str">
        <f>IF(COUNT(D16:K16)=6,(K16-D16)/(SUM(D16:J16)),"")</f>
        <v/>
      </c>
      <c r="L10" s="33" t="str">
        <f t="shared" ref="L10:X10" si="0">IF(COUNT(G16:L16)=6,(L16-G16)/(SUM(G16:K16)),"")</f>
        <v/>
      </c>
      <c r="M10" s="33" t="str">
        <f t="shared" si="0"/>
        <v/>
      </c>
      <c r="N10" s="33" t="str">
        <f t="shared" si="0"/>
        <v/>
      </c>
      <c r="O10" s="33">
        <f t="shared" si="0"/>
        <v>0.17263001890984456</v>
      </c>
      <c r="P10" s="33">
        <f t="shared" si="0"/>
        <v>0.62194063071600147</v>
      </c>
      <c r="Q10" s="33">
        <f t="shared" si="0"/>
        <v>0.21284586161730898</v>
      </c>
      <c r="R10" s="33">
        <f t="shared" si="0"/>
        <v>0.13744874753540062</v>
      </c>
      <c r="S10" s="33">
        <f t="shared" si="0"/>
        <v>0.14271215161342507</v>
      </c>
      <c r="T10" s="33">
        <f t="shared" si="0"/>
        <v>0.15519863475639581</v>
      </c>
      <c r="U10" s="33">
        <f>IF(COUNT(P16:U16)=6,(U16-P16)/(SUM(P16:T16)),"")</f>
        <v>0.15074117790134889</v>
      </c>
      <c r="V10" s="33">
        <f t="shared" si="0"/>
        <v>9.3514404842390986E-2</v>
      </c>
      <c r="W10" s="33">
        <f t="shared" si="0"/>
        <v>0.11487737227316064</v>
      </c>
      <c r="X10" s="33">
        <f t="shared" si="0"/>
        <v>0.10129185698258777</v>
      </c>
      <c r="Y10" s="33">
        <f>IF(COUNT(T16:Y16)=6,(Y16-T16)/(SUM(T16:X16)),"")</f>
        <v>0.1588087274959197</v>
      </c>
      <c r="AA10" s="35">
        <f>AVERAGE(U10:Y10)</f>
        <v>0.12384670789908159</v>
      </c>
      <c r="AB10" s="34" t="s">
        <v>71</v>
      </c>
    </row>
    <row r="11" spans="1:28" ht="18">
      <c r="D11" s="34" t="s">
        <v>72</v>
      </c>
      <c r="E11" s="34"/>
      <c r="F11" s="34"/>
      <c r="G11" s="33"/>
      <c r="H11" s="33"/>
      <c r="I11" s="33"/>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f t="shared" si="1"/>
        <v>0.15955837002999451</v>
      </c>
      <c r="U11" s="33">
        <f t="shared" si="1"/>
        <v>0.26992063850387027</v>
      </c>
      <c r="V11" s="33">
        <f t="shared" si="1"/>
        <v>0.1320631239986477</v>
      </c>
      <c r="W11" s="33">
        <f t="shared" si="1"/>
        <v>0.12268911619380833</v>
      </c>
      <c r="X11" s="33">
        <f t="shared" si="1"/>
        <v>0.11581549730436055</v>
      </c>
      <c r="Y11" s="33">
        <f>IF(COUNT(O16:Y16)=11,(Y16-O16)/(SUM(O16:X16)),"")</f>
        <v>0.15751236900476701</v>
      </c>
      <c r="AA11" s="35">
        <f t="shared" ref="AA11:AA12" si="2">AVERAGE(U11:Y11)</f>
        <v>0.15960014900109076</v>
      </c>
      <c r="AB11" s="34" t="s">
        <v>72</v>
      </c>
    </row>
    <row r="12" spans="1:28" ht="18">
      <c r="D12" s="34" t="s">
        <v>73</v>
      </c>
      <c r="E12" s="34"/>
      <c r="F12" s="34"/>
      <c r="G12" s="33"/>
      <c r="H12" s="33"/>
      <c r="I12" s="33"/>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f>IF(COUNT(J16:Y16)=16,(Y16-J16)/(SUM(J16:X16)),"")</f>
        <v>0.15912930635969957</v>
      </c>
      <c r="AA12" s="35">
        <f t="shared" si="2"/>
        <v>0.15912930635969957</v>
      </c>
      <c r="AB12" s="34" t="s">
        <v>73</v>
      </c>
    </row>
    <row r="14" spans="1:28" ht="18">
      <c r="D14" s="32" t="s">
        <v>74</v>
      </c>
      <c r="E14" s="32"/>
      <c r="F14" s="32"/>
      <c r="G14" s="31"/>
      <c r="H14" s="31"/>
      <c r="I14" s="31"/>
      <c r="J14" s="31">
        <f t="shared" ref="J14:W14" si="4">J16/AVERAGE(I17:J17)</f>
        <v>0.16390188906253617</v>
      </c>
      <c r="K14" s="31">
        <f t="shared" si="4"/>
        <v>-6.5745234798887095E-2</v>
      </c>
      <c r="L14" s="31">
        <f t="shared" si="4"/>
        <v>0.17492747567120162</v>
      </c>
      <c r="M14" s="31">
        <f t="shared" si="4"/>
        <v>0.10845423241449882</v>
      </c>
      <c r="N14" s="31">
        <f t="shared" si="4"/>
        <v>0.12682451788579382</v>
      </c>
      <c r="O14" s="31">
        <f t="shared" si="4"/>
        <v>0.14424912309637269</v>
      </c>
      <c r="P14" s="31">
        <f t="shared" si="4"/>
        <v>0.18216642589542958</v>
      </c>
      <c r="Q14" s="31">
        <f t="shared" si="4"/>
        <v>0.16628193998075805</v>
      </c>
      <c r="R14" s="31">
        <f t="shared" si="4"/>
        <v>0.11588338904732838</v>
      </c>
      <c r="S14" s="31">
        <f t="shared" si="4"/>
        <v>0.12946228312959385</v>
      </c>
      <c r="T14" s="31">
        <f t="shared" si="4"/>
        <v>0.13184908914982146</v>
      </c>
      <c r="U14" s="31">
        <f t="shared" si="4"/>
        <v>0.14396297640216915</v>
      </c>
      <c r="V14" s="31">
        <f t="shared" si="4"/>
        <v>0.10985193260580375</v>
      </c>
      <c r="W14" s="31">
        <f t="shared" si="4"/>
        <v>9.4270612004848334E-2</v>
      </c>
      <c r="X14" s="31">
        <f>X16/AVERAGE(W17:X17)</f>
        <v>8.0404242092237066E-2</v>
      </c>
      <c r="Y14" s="31">
        <f>Y16/AVERAGE(X17:Y17)</f>
        <v>9.136992498415332E-2</v>
      </c>
      <c r="AA14" s="39">
        <f>AVERAGE(U14:Y14)</f>
        <v>0.10397193761784232</v>
      </c>
      <c r="AB14" s="32" t="s">
        <v>74</v>
      </c>
    </row>
    <row r="16" spans="1:28">
      <c r="D16" t="s">
        <v>75</v>
      </c>
      <c r="G16" s="21"/>
      <c r="H16" s="21"/>
      <c r="I16" s="21"/>
      <c r="J16" s="21">
        <f t="shared" ref="J16:Y16" si="5">J98</f>
        <v>389612</v>
      </c>
      <c r="K16" s="21">
        <f t="shared" si="5"/>
        <v>-153053</v>
      </c>
      <c r="L16" s="21">
        <f t="shared" si="5"/>
        <v>435363</v>
      </c>
      <c r="M16" s="21">
        <f t="shared" si="5"/>
        <v>362313</v>
      </c>
      <c r="N16" s="21">
        <f t="shared" si="5"/>
        <v>513636</v>
      </c>
      <c r="O16" s="21">
        <f t="shared" si="5"/>
        <v>656821</v>
      </c>
      <c r="P16" s="21">
        <f t="shared" si="5"/>
        <v>975819</v>
      </c>
      <c r="Q16" s="21">
        <f t="shared" si="5"/>
        <v>1061971</v>
      </c>
      <c r="R16" s="21">
        <f t="shared" si="5"/>
        <v>853082</v>
      </c>
      <c r="S16" s="21">
        <f t="shared" si="5"/>
        <v>1093237</v>
      </c>
      <c r="T16" s="21">
        <f t="shared" si="5"/>
        <v>1377087</v>
      </c>
      <c r="U16" s="21">
        <f t="shared" si="5"/>
        <v>1783972</v>
      </c>
      <c r="V16" s="21">
        <f t="shared" si="5"/>
        <v>1638894</v>
      </c>
      <c r="W16" s="21">
        <f t="shared" si="5"/>
        <v>1628076</v>
      </c>
      <c r="X16" s="21">
        <f t="shared" si="5"/>
        <v>1855080</v>
      </c>
      <c r="Y16" s="21">
        <f t="shared" si="5"/>
        <v>2692517</v>
      </c>
      <c r="AB16" t="s">
        <v>75</v>
      </c>
    </row>
    <row r="17" spans="4:37">
      <c r="D17" t="s">
        <v>76</v>
      </c>
      <c r="G17" s="20"/>
      <c r="H17" s="20"/>
      <c r="I17" s="20"/>
      <c r="J17" s="20">
        <f t="shared" ref="J17:Y17" si="6">SUM(J19:J20)</f>
        <v>2377105</v>
      </c>
      <c r="K17" s="20">
        <f t="shared" si="6"/>
        <v>2278837</v>
      </c>
      <c r="L17" s="20">
        <f t="shared" si="6"/>
        <v>2698803</v>
      </c>
      <c r="M17" s="20">
        <f t="shared" si="6"/>
        <v>3982596</v>
      </c>
      <c r="N17" s="20">
        <f t="shared" si="6"/>
        <v>4117352</v>
      </c>
      <c r="O17" s="20">
        <f t="shared" si="6"/>
        <v>4989407</v>
      </c>
      <c r="P17" s="20">
        <f t="shared" si="6"/>
        <v>5724082</v>
      </c>
      <c r="Q17" s="20">
        <f t="shared" si="6"/>
        <v>7049055</v>
      </c>
      <c r="R17" s="20">
        <f t="shared" si="6"/>
        <v>7674056</v>
      </c>
      <c r="S17" s="20">
        <f t="shared" si="6"/>
        <v>9214832</v>
      </c>
      <c r="T17" s="20">
        <f t="shared" si="6"/>
        <v>11674004</v>
      </c>
      <c r="U17" s="20">
        <f t="shared" si="6"/>
        <v>13109757</v>
      </c>
      <c r="V17" s="20">
        <f t="shared" si="6"/>
        <v>16728480</v>
      </c>
      <c r="W17" s="20">
        <f t="shared" si="6"/>
        <v>17811998</v>
      </c>
      <c r="X17" s="20">
        <f t="shared" si="6"/>
        <v>28331836</v>
      </c>
      <c r="Y17" s="20">
        <f t="shared" si="6"/>
        <v>30604778</v>
      </c>
      <c r="AB17" t="s">
        <v>76</v>
      </c>
    </row>
    <row r="19" spans="4:37" ht="16">
      <c r="D19" s="1" t="s">
        <v>77</v>
      </c>
      <c r="E19" s="1"/>
      <c r="F19" s="1"/>
      <c r="G19" s="19"/>
      <c r="H19" s="19"/>
      <c r="I19" s="19"/>
      <c r="J19" s="19">
        <f t="shared" ref="J19:Y19" si="7">SUM(J44:J45,J65)</f>
        <v>121398</v>
      </c>
      <c r="K19" s="19">
        <f t="shared" si="7"/>
        <v>180849</v>
      </c>
      <c r="L19" s="19">
        <f t="shared" si="7"/>
        <v>211901</v>
      </c>
      <c r="M19" s="19">
        <f t="shared" si="7"/>
        <v>1053414</v>
      </c>
      <c r="N19" s="19">
        <f t="shared" si="7"/>
        <v>250653</v>
      </c>
      <c r="O19" s="19">
        <f t="shared" si="7"/>
        <v>773454</v>
      </c>
      <c r="P19" s="19">
        <f t="shared" si="7"/>
        <v>522883</v>
      </c>
      <c r="Q19" s="19">
        <f t="shared" si="7"/>
        <v>710804</v>
      </c>
      <c r="R19" s="19">
        <f t="shared" si="7"/>
        <v>991036</v>
      </c>
      <c r="S19" s="19">
        <f t="shared" si="7"/>
        <v>1493691</v>
      </c>
      <c r="T19" s="19">
        <f t="shared" si="7"/>
        <v>2980727</v>
      </c>
      <c r="U19" s="19">
        <f t="shared" si="7"/>
        <v>3181389</v>
      </c>
      <c r="V19" s="19">
        <f t="shared" si="7"/>
        <v>5626811</v>
      </c>
      <c r="W19" s="19">
        <f t="shared" si="7"/>
        <v>5599349</v>
      </c>
      <c r="X19" s="19">
        <f t="shared" si="7"/>
        <v>11973959</v>
      </c>
      <c r="Y19" s="19">
        <f t="shared" si="7"/>
        <v>11401085</v>
      </c>
      <c r="AA19" s="38">
        <f>Y19/SUM(Y19:Y20)</f>
        <v>0.37252630945403359</v>
      </c>
      <c r="AB19" s="1" t="s">
        <v>77</v>
      </c>
    </row>
    <row r="20" spans="4:37">
      <c r="D20" s="1" t="s">
        <v>78</v>
      </c>
      <c r="E20" s="1"/>
      <c r="F20" s="1"/>
      <c r="G20" s="19"/>
      <c r="H20" s="19"/>
      <c r="I20" s="19"/>
      <c r="J20" s="19">
        <f t="shared" ref="J20:Y20" si="8">J72</f>
        <v>2255707</v>
      </c>
      <c r="K20" s="19">
        <f t="shared" si="8"/>
        <v>2097988</v>
      </c>
      <c r="L20" s="19">
        <f t="shared" si="8"/>
        <v>2486902</v>
      </c>
      <c r="M20" s="19">
        <f t="shared" si="8"/>
        <v>2929182</v>
      </c>
      <c r="N20" s="19">
        <f t="shared" si="8"/>
        <v>3866699</v>
      </c>
      <c r="O20" s="19">
        <f t="shared" si="8"/>
        <v>4215953</v>
      </c>
      <c r="P20" s="19">
        <f t="shared" si="8"/>
        <v>5201199</v>
      </c>
      <c r="Q20" s="19">
        <f t="shared" si="8"/>
        <v>6338251</v>
      </c>
      <c r="R20" s="19">
        <f t="shared" si="8"/>
        <v>6683020</v>
      </c>
      <c r="S20" s="19">
        <f t="shared" si="8"/>
        <v>7721141</v>
      </c>
      <c r="T20" s="19">
        <f t="shared" si="8"/>
        <v>8693277</v>
      </c>
      <c r="U20" s="19">
        <f t="shared" si="8"/>
        <v>9928368</v>
      </c>
      <c r="V20" s="19">
        <f t="shared" si="8"/>
        <v>11101669</v>
      </c>
      <c r="W20" s="19">
        <f t="shared" si="8"/>
        <v>12212649</v>
      </c>
      <c r="X20" s="19">
        <f t="shared" si="8"/>
        <v>16357877</v>
      </c>
      <c r="Y20" s="19">
        <f t="shared" si="8"/>
        <v>19203693</v>
      </c>
      <c r="AA20" s="29">
        <f>Y20/SUM(Y19:Y20)</f>
        <v>0.62747369054596636</v>
      </c>
      <c r="AB20" s="1" t="s">
        <v>78</v>
      </c>
    </row>
    <row r="24" spans="4:37">
      <c r="G24" s="1"/>
      <c r="H24" s="1"/>
      <c r="I24" s="1"/>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79</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ht="16">
      <c r="D26" s="13" t="s">
        <v>80</v>
      </c>
      <c r="E26" s="23"/>
      <c r="F26" s="23"/>
      <c r="G26" s="3"/>
      <c r="H26" s="3"/>
      <c r="I26" s="3"/>
      <c r="J26" s="3">
        <v>1615207</v>
      </c>
      <c r="K26" s="3">
        <v>1118978</v>
      </c>
      <c r="L26" s="3">
        <v>1408237</v>
      </c>
      <c r="M26" s="3">
        <v>2653821</v>
      </c>
      <c r="N26" s="3">
        <v>2480358</v>
      </c>
      <c r="O26" s="3">
        <v>3122711</v>
      </c>
      <c r="P26" s="3">
        <v>2561941</v>
      </c>
      <c r="Q26" s="3">
        <v>2966586</v>
      </c>
      <c r="R26" s="3">
        <v>3747406</v>
      </c>
      <c r="S26" s="3">
        <v>4105230</v>
      </c>
      <c r="T26" s="3">
        <v>5651352</v>
      </c>
      <c r="U26" s="3">
        <v>5987684</v>
      </c>
      <c r="V26" s="3">
        <v>5999048</v>
      </c>
      <c r="W26" s="3">
        <v>6008634</v>
      </c>
      <c r="X26" s="3">
        <v>6805972</v>
      </c>
      <c r="Y26" s="3">
        <f>AK26</f>
        <v>8573479</v>
      </c>
      <c r="Z26" s="3"/>
      <c r="AA26" s="3"/>
      <c r="AB26" s="3"/>
      <c r="AC26" s="3"/>
      <c r="AD26" s="3"/>
      <c r="AE26" s="89" t="s">
        <v>80</v>
      </c>
      <c r="AF26" s="90"/>
      <c r="AG26" s="92">
        <v>5987684</v>
      </c>
      <c r="AH26" s="92">
        <v>5999048</v>
      </c>
      <c r="AI26" s="92">
        <v>6008634</v>
      </c>
      <c r="AJ26" s="92">
        <v>6805972</v>
      </c>
      <c r="AK26" s="92">
        <v>8573479</v>
      </c>
    </row>
    <row r="27" spans="4:37" ht="16">
      <c r="D27" s="14" t="s">
        <v>81</v>
      </c>
      <c r="E27" s="24"/>
      <c r="F27" s="24"/>
      <c r="G27" s="4"/>
      <c r="H27" s="4"/>
      <c r="I27" s="4"/>
      <c r="J27" s="4">
        <v>305885</v>
      </c>
      <c r="K27" s="4">
        <v>359043</v>
      </c>
      <c r="L27" s="4">
        <v>244410</v>
      </c>
      <c r="M27" s="4">
        <v>1171789</v>
      </c>
      <c r="N27" s="4">
        <v>427326</v>
      </c>
      <c r="O27" s="4">
        <v>834708</v>
      </c>
      <c r="P27" s="4">
        <v>535796</v>
      </c>
      <c r="Q27" s="4">
        <v>1036656</v>
      </c>
      <c r="R27" s="4">
        <v>1419715</v>
      </c>
      <c r="S27" s="4">
        <v>960027</v>
      </c>
      <c r="T27" s="4">
        <v>2397187</v>
      </c>
      <c r="U27" s="4">
        <v>1865097</v>
      </c>
      <c r="V27" s="4">
        <v>1539577</v>
      </c>
      <c r="W27" s="4">
        <v>651669</v>
      </c>
      <c r="X27" s="4">
        <v>1830901</v>
      </c>
      <c r="Y27" s="3">
        <f t="shared" ref="Y27:Y90" si="9">AK27</f>
        <v>1151271</v>
      </c>
      <c r="Z27" s="4"/>
      <c r="AA27" s="4"/>
      <c r="AB27" s="4"/>
      <c r="AC27" s="4"/>
      <c r="AD27" s="4"/>
      <c r="AE27" s="93" t="s">
        <v>81</v>
      </c>
      <c r="AF27" s="90"/>
      <c r="AG27" s="94">
        <v>1865097</v>
      </c>
      <c r="AH27" s="94">
        <v>1539577</v>
      </c>
      <c r="AI27" s="94">
        <v>651669</v>
      </c>
      <c r="AJ27" s="94">
        <v>1830901</v>
      </c>
      <c r="AK27" s="94">
        <v>1151271</v>
      </c>
    </row>
    <row r="28" spans="4:37" ht="16">
      <c r="D28" s="14" t="s">
        <v>82</v>
      </c>
      <c r="E28" s="24"/>
      <c r="F28" s="24"/>
      <c r="G28" s="5"/>
      <c r="H28" s="5"/>
      <c r="I28" s="5"/>
      <c r="J28" s="4">
        <v>672848</v>
      </c>
      <c r="K28" s="4">
        <v>182505</v>
      </c>
      <c r="L28" s="4">
        <v>325384</v>
      </c>
      <c r="M28" s="4">
        <v>288700</v>
      </c>
      <c r="N28" s="4">
        <v>773506</v>
      </c>
      <c r="O28" s="4">
        <v>883513</v>
      </c>
      <c r="P28" s="4">
        <v>416694</v>
      </c>
      <c r="Q28" s="4">
        <v>249840</v>
      </c>
      <c r="R28" s="4">
        <v>381491</v>
      </c>
      <c r="S28" s="4">
        <v>749170</v>
      </c>
      <c r="T28" s="4">
        <v>516562</v>
      </c>
      <c r="U28" s="4">
        <v>1138926</v>
      </c>
      <c r="V28" s="4">
        <v>1221296</v>
      </c>
      <c r="W28" s="4">
        <v>1328559</v>
      </c>
      <c r="X28" s="4">
        <v>913528</v>
      </c>
      <c r="Y28" s="3">
        <f t="shared" si="9"/>
        <v>1749362</v>
      </c>
      <c r="Z28" s="5"/>
      <c r="AA28" s="5"/>
      <c r="AB28" s="5"/>
      <c r="AC28" s="5"/>
      <c r="AD28" s="5"/>
      <c r="AE28" s="93" t="s">
        <v>82</v>
      </c>
      <c r="AF28" s="90"/>
      <c r="AG28" s="94">
        <v>1138926</v>
      </c>
      <c r="AH28" s="94">
        <v>1221296</v>
      </c>
      <c r="AI28" s="94">
        <v>1328559</v>
      </c>
      <c r="AJ28" s="94">
        <v>913528</v>
      </c>
      <c r="AK28" s="94">
        <v>1749362</v>
      </c>
    </row>
    <row r="29" spans="4:37" ht="16">
      <c r="D29" s="14" t="s">
        <v>83</v>
      </c>
      <c r="E29" s="24"/>
      <c r="F29" s="24"/>
      <c r="G29" s="4"/>
      <c r="H29" s="4"/>
      <c r="I29" s="4"/>
      <c r="J29" s="4">
        <v>407464</v>
      </c>
      <c r="K29" s="4">
        <v>457623</v>
      </c>
      <c r="L29" s="4">
        <v>575146</v>
      </c>
      <c r="M29" s="4">
        <v>600331</v>
      </c>
      <c r="N29" s="4">
        <v>564790</v>
      </c>
      <c r="O29" s="4">
        <v>858975</v>
      </c>
      <c r="P29" s="4">
        <v>1002629</v>
      </c>
      <c r="Q29" s="4">
        <v>1031317</v>
      </c>
      <c r="R29" s="4">
        <v>1368937</v>
      </c>
      <c r="S29" s="4">
        <v>1148404</v>
      </c>
      <c r="T29" s="4">
        <v>1130677</v>
      </c>
      <c r="U29" s="4">
        <v>1965707</v>
      </c>
      <c r="V29" s="4">
        <v>2137974</v>
      </c>
      <c r="W29" s="4">
        <v>3082282</v>
      </c>
      <c r="X29" s="4">
        <v>2986542</v>
      </c>
      <c r="Y29" s="3">
        <f t="shared" si="9"/>
        <v>4013296</v>
      </c>
      <c r="Z29" s="4"/>
      <c r="AA29" s="4"/>
      <c r="AB29" s="4"/>
      <c r="AC29" s="4"/>
      <c r="AD29" s="4"/>
      <c r="AE29" s="93" t="s">
        <v>83</v>
      </c>
      <c r="AF29" s="90"/>
      <c r="AG29" s="94">
        <v>1965707</v>
      </c>
      <c r="AH29" s="94">
        <v>2137974</v>
      </c>
      <c r="AI29" s="94">
        <v>3082282</v>
      </c>
      <c r="AJ29" s="94">
        <v>2986542</v>
      </c>
      <c r="AK29" s="94">
        <v>4013296</v>
      </c>
    </row>
    <row r="30" spans="4:37" ht="16">
      <c r="D30" s="14" t="s">
        <v>84</v>
      </c>
      <c r="E30" s="24"/>
      <c r="F30" s="24"/>
      <c r="G30" s="4"/>
      <c r="H30" s="4"/>
      <c r="I30" s="4"/>
      <c r="J30" s="4">
        <v>204891</v>
      </c>
      <c r="K30" s="4">
        <v>106953</v>
      </c>
      <c r="L30" s="4">
        <v>242914</v>
      </c>
      <c r="M30" s="4">
        <v>569335</v>
      </c>
      <c r="N30" s="4">
        <v>667161</v>
      </c>
      <c r="O30" s="4">
        <v>500693</v>
      </c>
      <c r="P30" s="4">
        <v>544225</v>
      </c>
      <c r="Q30" s="4">
        <v>598432</v>
      </c>
      <c r="R30" s="4">
        <v>547094</v>
      </c>
      <c r="S30" s="4">
        <v>1230324</v>
      </c>
      <c r="T30" s="4">
        <v>1555630</v>
      </c>
      <c r="U30" s="4">
        <v>969074</v>
      </c>
      <c r="V30" s="4">
        <v>987204</v>
      </c>
      <c r="W30" s="4">
        <v>807507</v>
      </c>
      <c r="X30" s="4">
        <v>799901</v>
      </c>
      <c r="Y30" s="3">
        <f t="shared" si="9"/>
        <v>1408572</v>
      </c>
      <c r="Z30" s="4"/>
      <c r="AA30" s="4"/>
      <c r="AB30" s="4"/>
      <c r="AC30" s="4"/>
      <c r="AD30" s="4"/>
      <c r="AE30" s="93" t="s">
        <v>84</v>
      </c>
      <c r="AF30" s="90"/>
      <c r="AG30" s="94">
        <v>969074</v>
      </c>
      <c r="AH30" s="94">
        <v>987204</v>
      </c>
      <c r="AI30" s="94">
        <v>807507</v>
      </c>
      <c r="AJ30" s="94">
        <v>799901</v>
      </c>
      <c r="AK30" s="94">
        <v>1408572</v>
      </c>
    </row>
    <row r="31" spans="4:37" ht="16">
      <c r="D31" s="14" t="s">
        <v>85</v>
      </c>
      <c r="E31" s="24"/>
      <c r="F31" s="24"/>
      <c r="G31" s="5"/>
      <c r="H31" s="5"/>
      <c r="I31" s="4"/>
      <c r="J31" s="4">
        <v>24118</v>
      </c>
      <c r="K31" s="4">
        <v>12855</v>
      </c>
      <c r="L31" s="4">
        <v>20383</v>
      </c>
      <c r="M31" s="4">
        <v>23666</v>
      </c>
      <c r="N31" s="4">
        <v>47575</v>
      </c>
      <c r="O31" s="4">
        <v>44822</v>
      </c>
      <c r="P31" s="4">
        <v>62598</v>
      </c>
      <c r="Q31" s="4">
        <v>50342</v>
      </c>
      <c r="R31" s="4">
        <v>30169</v>
      </c>
      <c r="S31" s="4">
        <v>17305</v>
      </c>
      <c r="T31" s="4">
        <v>51297</v>
      </c>
      <c r="U31" s="4">
        <v>48881</v>
      </c>
      <c r="V31" s="4">
        <v>112997</v>
      </c>
      <c r="W31" s="4">
        <v>138617</v>
      </c>
      <c r="X31" s="4">
        <v>275100</v>
      </c>
      <c r="Y31" s="3">
        <f t="shared" si="9"/>
        <v>250979</v>
      </c>
      <c r="Z31" s="4"/>
      <c r="AA31" s="4"/>
      <c r="AB31" s="4"/>
      <c r="AC31" s="4"/>
      <c r="AD31" s="4"/>
      <c r="AE31" s="93" t="s">
        <v>85</v>
      </c>
      <c r="AF31" s="90"/>
      <c r="AG31" s="94">
        <v>48881</v>
      </c>
      <c r="AH31" s="94">
        <v>112997</v>
      </c>
      <c r="AI31" s="94">
        <v>138617</v>
      </c>
      <c r="AJ31" s="94">
        <v>275100</v>
      </c>
      <c r="AK31" s="94">
        <v>250979</v>
      </c>
    </row>
    <row r="32" spans="4:37" ht="16">
      <c r="D32" s="13" t="s">
        <v>86</v>
      </c>
      <c r="E32" s="23"/>
      <c r="F32" s="23"/>
      <c r="G32" s="3"/>
      <c r="H32" s="3"/>
      <c r="I32" s="3"/>
      <c r="J32" s="3">
        <v>1275918</v>
      </c>
      <c r="K32" s="3">
        <v>1489277</v>
      </c>
      <c r="L32" s="3">
        <v>1973709</v>
      </c>
      <c r="M32" s="3">
        <v>2308106</v>
      </c>
      <c r="N32" s="3">
        <v>2816967</v>
      </c>
      <c r="O32" s="3">
        <v>3451729</v>
      </c>
      <c r="P32" s="3">
        <v>4392508</v>
      </c>
      <c r="Q32" s="3">
        <v>5436600</v>
      </c>
      <c r="R32" s="3">
        <v>5861517</v>
      </c>
      <c r="S32" s="3">
        <v>7291405</v>
      </c>
      <c r="T32" s="3">
        <v>8643315</v>
      </c>
      <c r="U32" s="3">
        <v>9511979</v>
      </c>
      <c r="V32" s="3">
        <v>13623717</v>
      </c>
      <c r="W32" s="3">
        <v>14521820</v>
      </c>
      <c r="X32" s="3">
        <v>25021031</v>
      </c>
      <c r="Y32" s="3">
        <f t="shared" si="9"/>
        <v>25341077</v>
      </c>
      <c r="Z32" s="3"/>
      <c r="AA32" s="3"/>
      <c r="AB32" s="3"/>
      <c r="AC32" s="3"/>
      <c r="AD32" s="3"/>
      <c r="AE32" s="89" t="s">
        <v>86</v>
      </c>
      <c r="AF32" s="90"/>
      <c r="AG32" s="92">
        <v>9511979</v>
      </c>
      <c r="AH32" s="92">
        <v>13623717</v>
      </c>
      <c r="AI32" s="92">
        <v>14521820</v>
      </c>
      <c r="AJ32" s="92">
        <v>25021031</v>
      </c>
      <c r="AK32" s="92">
        <v>25341077</v>
      </c>
    </row>
    <row r="33" spans="4:37" ht="16">
      <c r="D33" s="14" t="s">
        <v>87</v>
      </c>
      <c r="E33" s="24"/>
      <c r="F33" s="24"/>
      <c r="G33" s="5"/>
      <c r="H33" s="5"/>
      <c r="I33" s="5"/>
      <c r="J33" s="5">
        <v>0</v>
      </c>
      <c r="K33" s="5">
        <v>0</v>
      </c>
      <c r="L33" s="5">
        <v>0</v>
      </c>
      <c r="M33" s="5">
        <v>0</v>
      </c>
      <c r="N33" s="5">
        <v>0</v>
      </c>
      <c r="O33" s="5">
        <v>0</v>
      </c>
      <c r="P33" s="5">
        <v>0</v>
      </c>
      <c r="Q33" s="5">
        <v>0</v>
      </c>
      <c r="R33" s="4">
        <v>33818</v>
      </c>
      <c r="S33" s="4">
        <v>36953</v>
      </c>
      <c r="T33" s="4">
        <v>36128</v>
      </c>
      <c r="U33" s="4">
        <v>33558</v>
      </c>
      <c r="V33" s="4">
        <v>38930</v>
      </c>
      <c r="W33" s="4">
        <v>50818</v>
      </c>
      <c r="X33" s="4">
        <v>37218</v>
      </c>
      <c r="Y33" s="3">
        <f t="shared" si="9"/>
        <v>33441</v>
      </c>
      <c r="Z33" s="4"/>
      <c r="AA33" s="4"/>
      <c r="AB33" s="4"/>
      <c r="AC33" s="4"/>
      <c r="AD33" s="4"/>
      <c r="AE33" s="93" t="s">
        <v>87</v>
      </c>
      <c r="AF33" s="90"/>
      <c r="AG33" s="94">
        <v>33558</v>
      </c>
      <c r="AH33" s="94">
        <v>38930</v>
      </c>
      <c r="AI33" s="94">
        <v>50818</v>
      </c>
      <c r="AJ33" s="94">
        <v>37218</v>
      </c>
      <c r="AK33" s="94">
        <v>33441</v>
      </c>
    </row>
    <row r="34" spans="4:37" ht="16">
      <c r="D34" s="14" t="s">
        <v>88</v>
      </c>
      <c r="E34" s="24"/>
      <c r="F34" s="24"/>
      <c r="G34" s="4"/>
      <c r="H34" s="4"/>
      <c r="I34" s="4"/>
      <c r="J34" s="4">
        <v>21919</v>
      </c>
      <c r="K34" s="4">
        <v>31706</v>
      </c>
      <c r="L34" s="4">
        <v>32229</v>
      </c>
      <c r="M34" s="4">
        <v>29166</v>
      </c>
      <c r="N34" s="4">
        <v>26777</v>
      </c>
      <c r="O34" s="4">
        <v>39047</v>
      </c>
      <c r="P34" s="4">
        <v>34562</v>
      </c>
      <c r="Q34" s="4">
        <v>529400</v>
      </c>
      <c r="R34" s="4">
        <v>483507</v>
      </c>
      <c r="S34" s="4">
        <v>528639</v>
      </c>
      <c r="T34" s="4">
        <v>492274</v>
      </c>
      <c r="U34" s="4">
        <v>445423</v>
      </c>
      <c r="V34" s="4">
        <v>1859029</v>
      </c>
      <c r="W34" s="4">
        <v>2584785</v>
      </c>
      <c r="X34" s="4">
        <v>16057665</v>
      </c>
      <c r="Y34" s="3">
        <f t="shared" si="9"/>
        <v>15841878</v>
      </c>
      <c r="Z34" s="4"/>
      <c r="AA34" s="4"/>
      <c r="AB34" s="4"/>
      <c r="AC34" s="4"/>
      <c r="AD34" s="4"/>
      <c r="AE34" s="93" t="s">
        <v>88</v>
      </c>
      <c r="AF34" s="90"/>
      <c r="AG34" s="94">
        <v>445423</v>
      </c>
      <c r="AH34" s="94">
        <v>1859029</v>
      </c>
      <c r="AI34" s="94">
        <v>2584785</v>
      </c>
      <c r="AJ34" s="94">
        <v>16057665</v>
      </c>
      <c r="AK34" s="94">
        <v>15841878</v>
      </c>
    </row>
    <row r="35" spans="4:37" ht="16">
      <c r="D35" s="14" t="s">
        <v>89</v>
      </c>
      <c r="E35" s="24"/>
      <c r="F35" s="24"/>
      <c r="G35" s="5"/>
      <c r="H35" s="5"/>
      <c r="I35" s="5"/>
      <c r="J35" s="4">
        <v>405989</v>
      </c>
      <c r="K35" s="4">
        <v>531764</v>
      </c>
      <c r="L35" s="4">
        <v>521886</v>
      </c>
      <c r="M35" s="4">
        <v>484513</v>
      </c>
      <c r="N35" s="4">
        <v>795531</v>
      </c>
      <c r="O35" s="4">
        <v>741232</v>
      </c>
      <c r="P35" s="4">
        <v>688047</v>
      </c>
      <c r="Q35" s="4">
        <v>635022</v>
      </c>
      <c r="R35" s="4">
        <v>584938</v>
      </c>
      <c r="S35" s="4">
        <v>673433</v>
      </c>
      <c r="T35" s="4">
        <v>624011</v>
      </c>
      <c r="U35" s="4">
        <v>1602831</v>
      </c>
      <c r="V35" s="4">
        <v>1856449</v>
      </c>
      <c r="W35" s="4">
        <v>1773067</v>
      </c>
      <c r="X35" s="4">
        <v>1570332</v>
      </c>
      <c r="Y35" s="3">
        <f t="shared" si="9"/>
        <v>1456785</v>
      </c>
      <c r="Z35" s="5"/>
      <c r="AA35" s="5"/>
      <c r="AB35" s="5"/>
      <c r="AC35" s="5"/>
      <c r="AD35" s="5"/>
      <c r="AE35" s="93" t="s">
        <v>89</v>
      </c>
      <c r="AF35" s="90"/>
      <c r="AG35" s="94">
        <v>1602831</v>
      </c>
      <c r="AH35" s="94">
        <v>1856449</v>
      </c>
      <c r="AI35" s="94">
        <v>1773067</v>
      </c>
      <c r="AJ35" s="94">
        <v>1570332</v>
      </c>
      <c r="AK35" s="94">
        <v>1456785</v>
      </c>
    </row>
    <row r="36" spans="4:37" ht="16">
      <c r="D36" s="14" t="s">
        <v>90</v>
      </c>
      <c r="E36" s="24"/>
      <c r="F36" s="24"/>
      <c r="G36" s="4"/>
      <c r="H36" s="4"/>
      <c r="I36" s="5"/>
      <c r="J36" s="4">
        <v>31725</v>
      </c>
      <c r="K36" s="4">
        <v>13646</v>
      </c>
      <c r="L36" s="4">
        <v>57400</v>
      </c>
      <c r="M36" s="4">
        <v>129346</v>
      </c>
      <c r="N36" s="4">
        <v>8087</v>
      </c>
      <c r="O36" s="4">
        <v>3144</v>
      </c>
      <c r="P36" s="4">
        <v>7153</v>
      </c>
      <c r="Q36" s="4">
        <v>34496</v>
      </c>
      <c r="R36" s="4">
        <v>316185</v>
      </c>
      <c r="S36" s="4">
        <v>571485</v>
      </c>
      <c r="T36" s="4">
        <v>1127743</v>
      </c>
      <c r="U36" s="4">
        <v>153223</v>
      </c>
      <c r="V36" s="4">
        <v>67744</v>
      </c>
      <c r="W36" s="4">
        <v>275955</v>
      </c>
      <c r="X36" s="4">
        <v>405953</v>
      </c>
      <c r="Y36" s="3">
        <f t="shared" si="9"/>
        <v>549128</v>
      </c>
      <c r="Z36" s="4"/>
      <c r="AA36" s="4"/>
      <c r="AB36" s="4"/>
      <c r="AC36" s="4"/>
      <c r="AD36" s="4"/>
      <c r="AE36" s="93" t="s">
        <v>90</v>
      </c>
      <c r="AF36" s="90"/>
      <c r="AG36" s="94">
        <v>153223</v>
      </c>
      <c r="AH36" s="94">
        <v>67744</v>
      </c>
      <c r="AI36" s="94">
        <v>275955</v>
      </c>
      <c r="AJ36" s="94">
        <v>405953</v>
      </c>
      <c r="AK36" s="94">
        <v>549128</v>
      </c>
    </row>
    <row r="37" spans="4:37" ht="16">
      <c r="D37" s="14" t="s">
        <v>91</v>
      </c>
      <c r="E37" s="24"/>
      <c r="F37" s="24"/>
      <c r="G37" s="5"/>
      <c r="H37" s="5"/>
      <c r="I37" s="5"/>
      <c r="J37" s="4">
        <v>814426</v>
      </c>
      <c r="K37" s="4">
        <v>909090</v>
      </c>
      <c r="L37" s="4">
        <v>1356919</v>
      </c>
      <c r="M37" s="4">
        <v>1651254</v>
      </c>
      <c r="N37" s="4">
        <v>1975108</v>
      </c>
      <c r="O37" s="4">
        <v>2646248</v>
      </c>
      <c r="P37" s="4">
        <v>3628846</v>
      </c>
      <c r="Q37" s="4">
        <v>4117399</v>
      </c>
      <c r="R37" s="4">
        <v>4369133</v>
      </c>
      <c r="S37" s="4">
        <v>5377449</v>
      </c>
      <c r="T37" s="4">
        <v>6274301</v>
      </c>
      <c r="U37" s="4">
        <v>6992207</v>
      </c>
      <c r="V37" s="4">
        <v>9214041</v>
      </c>
      <c r="W37" s="4">
        <v>9287155</v>
      </c>
      <c r="X37" s="4">
        <v>6261443</v>
      </c>
      <c r="Y37" s="3">
        <f t="shared" si="9"/>
        <v>6490633</v>
      </c>
      <c r="Z37" s="5"/>
      <c r="AA37" s="5"/>
      <c r="AB37" s="5"/>
      <c r="AC37" s="5"/>
      <c r="AD37" s="5"/>
      <c r="AE37" s="93" t="s">
        <v>91</v>
      </c>
      <c r="AF37" s="90"/>
      <c r="AG37" s="94">
        <v>6992207</v>
      </c>
      <c r="AH37" s="94">
        <v>9214041</v>
      </c>
      <c r="AI37" s="94">
        <v>9287155</v>
      </c>
      <c r="AJ37" s="94">
        <v>6261443</v>
      </c>
      <c r="AK37" s="94">
        <v>6490633</v>
      </c>
    </row>
    <row r="38" spans="4:37" ht="16">
      <c r="D38" s="14" t="s">
        <v>92</v>
      </c>
      <c r="E38" s="24"/>
      <c r="F38" s="24"/>
      <c r="G38" s="5"/>
      <c r="H38" s="4"/>
      <c r="I38" s="5"/>
      <c r="J38" s="4">
        <v>1858</v>
      </c>
      <c r="K38" s="4">
        <v>3071</v>
      </c>
      <c r="L38" s="4">
        <v>5276</v>
      </c>
      <c r="M38" s="4">
        <v>13826</v>
      </c>
      <c r="N38" s="4">
        <v>11464</v>
      </c>
      <c r="O38" s="4">
        <v>22059</v>
      </c>
      <c r="P38" s="4">
        <v>33900</v>
      </c>
      <c r="Q38" s="4">
        <v>40871</v>
      </c>
      <c r="R38" s="4">
        <v>25984</v>
      </c>
      <c r="S38" s="4">
        <v>82952</v>
      </c>
      <c r="T38" s="4">
        <v>86456</v>
      </c>
      <c r="U38" s="4">
        <v>283935</v>
      </c>
      <c r="V38" s="4">
        <v>317343</v>
      </c>
      <c r="W38" s="4">
        <v>307305</v>
      </c>
      <c r="X38" s="4">
        <v>380290</v>
      </c>
      <c r="Y38" s="3">
        <f t="shared" si="9"/>
        <v>385864</v>
      </c>
      <c r="Z38" s="4"/>
      <c r="AA38" s="4"/>
      <c r="AB38" s="4"/>
      <c r="AC38" s="4"/>
      <c r="AD38" s="4"/>
      <c r="AE38" s="93" t="s">
        <v>92</v>
      </c>
      <c r="AF38" s="90"/>
      <c r="AG38" s="94">
        <v>283935</v>
      </c>
      <c r="AH38" s="94">
        <v>317343</v>
      </c>
      <c r="AI38" s="94">
        <v>307305</v>
      </c>
      <c r="AJ38" s="94">
        <v>380290</v>
      </c>
      <c r="AK38" s="94">
        <v>385864</v>
      </c>
    </row>
    <row r="39" spans="4:37" ht="16">
      <c r="D39" s="15" t="s">
        <v>93</v>
      </c>
      <c r="E39" s="25"/>
      <c r="F39" s="25"/>
      <c r="G39" s="5"/>
      <c r="H39" s="5"/>
      <c r="I39" s="5"/>
      <c r="J39" s="5">
        <v>0</v>
      </c>
      <c r="K39" s="5">
        <v>0</v>
      </c>
      <c r="L39" s="5">
        <v>0</v>
      </c>
      <c r="M39" s="5">
        <v>0</v>
      </c>
      <c r="N39" s="5">
        <v>0</v>
      </c>
      <c r="O39" s="5">
        <v>0</v>
      </c>
      <c r="P39" s="5">
        <v>0</v>
      </c>
      <c r="Q39" s="4">
        <v>79413</v>
      </c>
      <c r="R39" s="4">
        <v>47952</v>
      </c>
      <c r="S39" s="4">
        <v>20495</v>
      </c>
      <c r="T39" s="4">
        <v>2402</v>
      </c>
      <c r="U39" s="5">
        <v>801</v>
      </c>
      <c r="V39" s="4">
        <v>270181</v>
      </c>
      <c r="W39" s="4">
        <v>242735</v>
      </c>
      <c r="X39" s="4">
        <v>308129</v>
      </c>
      <c r="Y39" s="3">
        <f t="shared" si="9"/>
        <v>583349</v>
      </c>
      <c r="Z39" s="5"/>
      <c r="AA39" s="5"/>
      <c r="AB39" s="5"/>
      <c r="AC39" s="5"/>
      <c r="AD39" s="5"/>
      <c r="AE39" s="93" t="s">
        <v>93</v>
      </c>
      <c r="AF39" s="90"/>
      <c r="AG39" s="90">
        <v>801</v>
      </c>
      <c r="AH39" s="94">
        <v>270181</v>
      </c>
      <c r="AI39" s="94">
        <v>242735</v>
      </c>
      <c r="AJ39" s="94">
        <v>308129</v>
      </c>
      <c r="AK39" s="94">
        <v>583349</v>
      </c>
    </row>
    <row r="40" spans="4:37" ht="16">
      <c r="D40" s="16" t="s">
        <v>94</v>
      </c>
      <c r="E40" s="26"/>
      <c r="F40" s="26"/>
      <c r="G40" s="3"/>
      <c r="H40" s="3"/>
      <c r="I40" s="3"/>
      <c r="J40" s="3">
        <v>2891125</v>
      </c>
      <c r="K40" s="3">
        <v>2608254</v>
      </c>
      <c r="L40" s="3">
        <v>3381946</v>
      </c>
      <c r="M40" s="3">
        <v>4961927</v>
      </c>
      <c r="N40" s="3">
        <v>5297325</v>
      </c>
      <c r="O40" s="3">
        <v>6574441</v>
      </c>
      <c r="P40" s="3">
        <v>6954450</v>
      </c>
      <c r="Q40" s="3">
        <v>8403186</v>
      </c>
      <c r="R40" s="3">
        <v>9608923</v>
      </c>
      <c r="S40" s="3">
        <v>11396635</v>
      </c>
      <c r="T40" s="3">
        <v>14294667</v>
      </c>
      <c r="U40" s="3">
        <v>15499663</v>
      </c>
      <c r="V40" s="3">
        <v>19622765</v>
      </c>
      <c r="W40" s="3">
        <v>20530454</v>
      </c>
      <c r="X40" s="3">
        <v>31827003</v>
      </c>
      <c r="Y40" s="3">
        <f t="shared" si="9"/>
        <v>33914557</v>
      </c>
      <c r="Z40" s="3"/>
      <c r="AA40" s="3"/>
      <c r="AB40" s="3"/>
      <c r="AC40" s="3"/>
      <c r="AD40" s="3"/>
      <c r="AE40" s="89" t="s">
        <v>94</v>
      </c>
      <c r="AF40" s="90"/>
      <c r="AG40" s="92">
        <v>15499663</v>
      </c>
      <c r="AH40" s="92">
        <v>19622765</v>
      </c>
      <c r="AI40" s="92">
        <v>20530454</v>
      </c>
      <c r="AJ40" s="92">
        <v>31827003</v>
      </c>
      <c r="AK40" s="92">
        <v>33914557</v>
      </c>
    </row>
    <row r="41" spans="4:37" ht="16">
      <c r="D41" s="12" t="s">
        <v>95</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95</v>
      </c>
      <c r="AF41" s="90"/>
      <c r="AG41" s="91"/>
      <c r="AH41" s="91"/>
      <c r="AI41" s="91"/>
      <c r="AJ41" s="91"/>
      <c r="AK41" s="91"/>
    </row>
    <row r="42" spans="4:37" ht="16">
      <c r="D42" s="13" t="s">
        <v>96</v>
      </c>
      <c r="E42" s="23"/>
      <c r="F42" s="23"/>
      <c r="G42" s="3"/>
      <c r="H42" s="3"/>
      <c r="I42" s="3"/>
      <c r="J42" s="3">
        <v>635418</v>
      </c>
      <c r="K42" s="3">
        <v>510266</v>
      </c>
      <c r="L42" s="3">
        <v>895045</v>
      </c>
      <c r="M42" s="3">
        <v>2032745</v>
      </c>
      <c r="N42" s="3">
        <v>1430626</v>
      </c>
      <c r="O42" s="3">
        <v>2358488</v>
      </c>
      <c r="P42" s="3">
        <v>1753251</v>
      </c>
      <c r="Q42" s="3">
        <v>2064936</v>
      </c>
      <c r="R42" s="3">
        <v>2925903</v>
      </c>
      <c r="S42" s="3">
        <v>3675494</v>
      </c>
      <c r="T42" s="3">
        <v>5601390</v>
      </c>
      <c r="U42" s="3">
        <v>5571295</v>
      </c>
      <c r="V42" s="3">
        <v>8521096</v>
      </c>
      <c r="W42" s="3">
        <v>8317805</v>
      </c>
      <c r="X42" s="3">
        <v>15469126</v>
      </c>
      <c r="Y42" s="3">
        <f t="shared" si="9"/>
        <v>14710864</v>
      </c>
      <c r="Z42" s="3"/>
      <c r="AA42" s="3"/>
      <c r="AB42" s="3"/>
      <c r="AC42" s="3"/>
      <c r="AD42" s="3"/>
      <c r="AE42" s="89" t="s">
        <v>96</v>
      </c>
      <c r="AF42" s="90"/>
      <c r="AG42" s="92">
        <v>5571295</v>
      </c>
      <c r="AH42" s="92">
        <v>8521096</v>
      </c>
      <c r="AI42" s="92">
        <v>8317805</v>
      </c>
      <c r="AJ42" s="92">
        <v>15469126</v>
      </c>
      <c r="AK42" s="92">
        <v>14710864</v>
      </c>
    </row>
    <row r="43" spans="4:37" ht="16">
      <c r="D43" s="14" t="s">
        <v>97</v>
      </c>
      <c r="E43" s="24"/>
      <c r="F43" s="24"/>
      <c r="G43" s="4"/>
      <c r="H43" s="4"/>
      <c r="I43" s="4"/>
      <c r="J43" s="4">
        <v>531150</v>
      </c>
      <c r="K43" s="4">
        <v>404830</v>
      </c>
      <c r="L43" s="4">
        <v>792311</v>
      </c>
      <c r="M43" s="4">
        <v>1946845</v>
      </c>
      <c r="N43" s="4">
        <v>1248324</v>
      </c>
      <c r="O43" s="4">
        <v>1571902</v>
      </c>
      <c r="P43" s="4">
        <v>1420507</v>
      </c>
      <c r="Q43" s="4">
        <v>1551093</v>
      </c>
      <c r="R43" s="4">
        <v>2225589</v>
      </c>
      <c r="S43" s="4">
        <v>2617614</v>
      </c>
      <c r="T43" s="4">
        <v>2926953</v>
      </c>
      <c r="U43" s="4">
        <v>3056518</v>
      </c>
      <c r="V43" s="4">
        <v>3268741</v>
      </c>
      <c r="W43" s="4">
        <v>3443435</v>
      </c>
      <c r="X43" s="4">
        <v>4062370</v>
      </c>
      <c r="Y43" s="3">
        <f t="shared" si="9"/>
        <v>4086213</v>
      </c>
      <c r="Z43" s="4"/>
      <c r="AA43" s="4"/>
      <c r="AB43" s="4"/>
      <c r="AC43" s="4"/>
      <c r="AD43" s="4"/>
      <c r="AE43" s="93" t="s">
        <v>97</v>
      </c>
      <c r="AF43" s="90"/>
      <c r="AG43" s="94">
        <v>3056518</v>
      </c>
      <c r="AH43" s="94">
        <v>3268741</v>
      </c>
      <c r="AI43" s="94">
        <v>3443435</v>
      </c>
      <c r="AJ43" s="94">
        <v>4062370</v>
      </c>
      <c r="AK43" s="94">
        <v>4086213</v>
      </c>
    </row>
    <row r="44" spans="4:37" ht="16">
      <c r="D44" s="17" t="s">
        <v>98</v>
      </c>
      <c r="E44" s="27"/>
      <c r="F44" s="27"/>
      <c r="G44" s="4"/>
      <c r="H44" s="4"/>
      <c r="I44" s="4"/>
      <c r="J44" s="4">
        <v>73830</v>
      </c>
      <c r="K44" s="4">
        <v>148278</v>
      </c>
      <c r="L44" s="4">
        <v>148478</v>
      </c>
      <c r="M44" s="4">
        <v>1035448</v>
      </c>
      <c r="N44" s="4">
        <v>151637</v>
      </c>
      <c r="O44" s="4">
        <v>83196</v>
      </c>
      <c r="P44" s="4">
        <v>285115</v>
      </c>
      <c r="Q44" s="4">
        <v>300900</v>
      </c>
      <c r="R44" s="4">
        <v>429904</v>
      </c>
      <c r="S44" s="4">
        <v>594470</v>
      </c>
      <c r="T44" s="4">
        <v>672102</v>
      </c>
      <c r="U44" s="4">
        <v>1111455</v>
      </c>
      <c r="V44" s="4">
        <v>887612</v>
      </c>
      <c r="W44" s="4">
        <v>1264638</v>
      </c>
      <c r="X44" s="4">
        <v>1233986</v>
      </c>
      <c r="Y44" s="3">
        <f t="shared" si="9"/>
        <v>1455134</v>
      </c>
      <c r="Z44" s="4"/>
      <c r="AA44" s="4"/>
      <c r="AB44" s="4"/>
      <c r="AC44" s="4"/>
      <c r="AD44" s="4"/>
      <c r="AE44" s="93" t="s">
        <v>98</v>
      </c>
      <c r="AF44" s="90"/>
      <c r="AG44" s="94">
        <v>1111455</v>
      </c>
      <c r="AH44" s="94">
        <v>887612</v>
      </c>
      <c r="AI44" s="94">
        <v>1264638</v>
      </c>
      <c r="AJ44" s="94">
        <v>1233986</v>
      </c>
      <c r="AK44" s="94">
        <v>1455134</v>
      </c>
    </row>
    <row r="45" spans="4:37" ht="16">
      <c r="D45" s="17" t="s">
        <v>99</v>
      </c>
      <c r="E45" s="27"/>
      <c r="F45" s="27"/>
      <c r="G45" s="5"/>
      <c r="H45" s="5"/>
      <c r="I45" s="5"/>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99</v>
      </c>
      <c r="AF45" s="90"/>
      <c r="AG45" s="90">
        <v>0</v>
      </c>
      <c r="AH45" s="90">
        <v>0</v>
      </c>
      <c r="AI45" s="90">
        <v>0</v>
      </c>
      <c r="AJ45" s="90">
        <v>0</v>
      </c>
      <c r="AK45" s="90">
        <v>0</v>
      </c>
    </row>
    <row r="46" spans="4:37" ht="16">
      <c r="D46" s="17" t="s">
        <v>100</v>
      </c>
      <c r="E46" s="27"/>
      <c r="F46" s="27"/>
      <c r="G46" s="4"/>
      <c r="H46" s="4"/>
      <c r="I46" s="4"/>
      <c r="J46" s="4">
        <v>121579</v>
      </c>
      <c r="K46" s="4">
        <v>68293</v>
      </c>
      <c r="L46" s="4">
        <v>142260</v>
      </c>
      <c r="M46" s="4">
        <v>221839</v>
      </c>
      <c r="N46" s="4">
        <v>143685</v>
      </c>
      <c r="O46" s="4">
        <v>170676</v>
      </c>
      <c r="P46" s="4">
        <v>168708</v>
      </c>
      <c r="Q46" s="4">
        <v>195962</v>
      </c>
      <c r="R46" s="4">
        <v>224637</v>
      </c>
      <c r="S46" s="4">
        <v>405821</v>
      </c>
      <c r="T46" s="4">
        <v>445708</v>
      </c>
      <c r="U46" s="4">
        <v>475613</v>
      </c>
      <c r="V46" s="4">
        <v>528789</v>
      </c>
      <c r="W46" s="4">
        <v>633005</v>
      </c>
      <c r="X46" s="4">
        <v>659734</v>
      </c>
      <c r="Y46" s="3">
        <f t="shared" si="9"/>
        <v>649942</v>
      </c>
      <c r="Z46" s="4"/>
      <c r="AA46" s="4"/>
      <c r="AB46" s="4"/>
      <c r="AC46" s="4"/>
      <c r="AD46" s="4"/>
      <c r="AE46" s="93" t="s">
        <v>100</v>
      </c>
      <c r="AF46" s="90"/>
      <c r="AG46" s="94">
        <v>475613</v>
      </c>
      <c r="AH46" s="94">
        <v>528789</v>
      </c>
      <c r="AI46" s="94">
        <v>633005</v>
      </c>
      <c r="AJ46" s="94">
        <v>659734</v>
      </c>
      <c r="AK46" s="94">
        <v>649942</v>
      </c>
    </row>
    <row r="47" spans="4:37" ht="16">
      <c r="D47" s="17" t="s">
        <v>101</v>
      </c>
      <c r="E47" s="27"/>
      <c r="F47" s="27"/>
      <c r="G47" s="5"/>
      <c r="H47" s="5"/>
      <c r="I47" s="5"/>
      <c r="J47" s="4">
        <v>140505</v>
      </c>
      <c r="K47" s="4">
        <v>101195</v>
      </c>
      <c r="L47" s="4">
        <v>389656</v>
      </c>
      <c r="M47" s="4">
        <v>475891</v>
      </c>
      <c r="N47" s="4">
        <v>451410</v>
      </c>
      <c r="O47" s="4">
        <v>727131</v>
      </c>
      <c r="P47" s="4">
        <v>562525</v>
      </c>
      <c r="Q47" s="4">
        <v>690740</v>
      </c>
      <c r="R47" s="4">
        <v>1214667</v>
      </c>
      <c r="S47" s="4">
        <v>1169236</v>
      </c>
      <c r="T47" s="4">
        <v>1329501</v>
      </c>
      <c r="U47" s="4">
        <v>968365</v>
      </c>
      <c r="V47" s="4">
        <v>966232</v>
      </c>
      <c r="W47" s="4">
        <v>790666</v>
      </c>
      <c r="X47" s="4">
        <v>821856</v>
      </c>
      <c r="Y47" s="3">
        <f t="shared" si="9"/>
        <v>810444</v>
      </c>
      <c r="Z47" s="4"/>
      <c r="AA47" s="4"/>
      <c r="AB47" s="4"/>
      <c r="AC47" s="4"/>
      <c r="AD47" s="4"/>
      <c r="AE47" s="93" t="s">
        <v>101</v>
      </c>
      <c r="AF47" s="90"/>
      <c r="AG47" s="94">
        <v>968365</v>
      </c>
      <c r="AH47" s="94">
        <v>966232</v>
      </c>
      <c r="AI47" s="94">
        <v>790666</v>
      </c>
      <c r="AJ47" s="94">
        <v>821856</v>
      </c>
      <c r="AK47" s="94">
        <v>810444</v>
      </c>
    </row>
    <row r="48" spans="4:37" ht="16">
      <c r="D48" s="17" t="s">
        <v>102</v>
      </c>
      <c r="E48" s="27"/>
      <c r="F48" s="27"/>
      <c r="G48" s="4"/>
      <c r="H48" s="4"/>
      <c r="I48" s="4"/>
      <c r="J48" s="4">
        <v>54517</v>
      </c>
      <c r="K48" s="4">
        <v>9154</v>
      </c>
      <c r="L48" s="4">
        <v>53254</v>
      </c>
      <c r="M48" s="4">
        <v>65297</v>
      </c>
      <c r="N48" s="4">
        <v>54718</v>
      </c>
      <c r="O48" s="4">
        <v>27566</v>
      </c>
      <c r="P48" s="4">
        <v>31149</v>
      </c>
      <c r="Q48" s="4">
        <v>58898</v>
      </c>
      <c r="R48" s="4">
        <v>48792</v>
      </c>
      <c r="S48" s="4">
        <v>84670</v>
      </c>
      <c r="T48" s="4">
        <v>75865</v>
      </c>
      <c r="U48" s="4">
        <v>72324</v>
      </c>
      <c r="V48" s="4">
        <v>67682</v>
      </c>
      <c r="W48" s="4">
        <v>74565</v>
      </c>
      <c r="X48" s="4">
        <v>258735</v>
      </c>
      <c r="Y48" s="3">
        <f t="shared" si="9"/>
        <v>291983</v>
      </c>
      <c r="Z48" s="4"/>
      <c r="AA48" s="4"/>
      <c r="AB48" s="4"/>
      <c r="AC48" s="4"/>
      <c r="AD48" s="4"/>
      <c r="AE48" s="93" t="s">
        <v>102</v>
      </c>
      <c r="AF48" s="90"/>
      <c r="AG48" s="94">
        <v>72324</v>
      </c>
      <c r="AH48" s="94">
        <v>67682</v>
      </c>
      <c r="AI48" s="94">
        <v>74565</v>
      </c>
      <c r="AJ48" s="94">
        <v>258735</v>
      </c>
      <c r="AK48" s="94">
        <v>291983</v>
      </c>
    </row>
    <row r="49" spans="4:37" ht="16">
      <c r="D49" s="17" t="s">
        <v>103</v>
      </c>
      <c r="E49" s="27"/>
      <c r="F49" s="27"/>
      <c r="G49" s="5"/>
      <c r="H49" s="5"/>
      <c r="I49" s="4"/>
      <c r="J49" s="4">
        <v>1369</v>
      </c>
      <c r="K49" s="4">
        <v>2484</v>
      </c>
      <c r="L49" s="4">
        <v>2265</v>
      </c>
      <c r="M49" s="4">
        <v>2290</v>
      </c>
      <c r="N49" s="4">
        <v>3222</v>
      </c>
      <c r="O49" s="4">
        <v>2971</v>
      </c>
      <c r="P49" s="4">
        <v>4497</v>
      </c>
      <c r="Q49" s="4">
        <v>18481</v>
      </c>
      <c r="R49" s="4">
        <v>11731</v>
      </c>
      <c r="S49" s="4">
        <v>27491</v>
      </c>
      <c r="T49" s="4">
        <v>22939</v>
      </c>
      <c r="U49" s="4">
        <v>21999</v>
      </c>
      <c r="V49" s="4">
        <v>24924</v>
      </c>
      <c r="W49" s="4">
        <v>43099</v>
      </c>
      <c r="X49" s="4">
        <v>49177</v>
      </c>
      <c r="Y49" s="3">
        <f t="shared" si="9"/>
        <v>70958</v>
      </c>
      <c r="Z49" s="4"/>
      <c r="AA49" s="4"/>
      <c r="AB49" s="4"/>
      <c r="AC49" s="4"/>
      <c r="AD49" s="4"/>
      <c r="AE49" s="93" t="s">
        <v>103</v>
      </c>
      <c r="AF49" s="90"/>
      <c r="AG49" s="94">
        <v>21999</v>
      </c>
      <c r="AH49" s="94">
        <v>24924</v>
      </c>
      <c r="AI49" s="94">
        <v>43099</v>
      </c>
      <c r="AJ49" s="94">
        <v>49177</v>
      </c>
      <c r="AK49" s="94">
        <v>70958</v>
      </c>
    </row>
    <row r="50" spans="4:37" ht="16">
      <c r="D50" s="17" t="s">
        <v>104</v>
      </c>
      <c r="E50" s="27"/>
      <c r="F50" s="27"/>
      <c r="G50" s="5"/>
      <c r="H50" s="5"/>
      <c r="I50" s="5"/>
      <c r="J50" s="4">
        <v>2541</v>
      </c>
      <c r="K50" s="4">
        <v>6123</v>
      </c>
      <c r="L50" s="4">
        <v>1836</v>
      </c>
      <c r="M50" s="4">
        <v>32309</v>
      </c>
      <c r="N50" s="4">
        <v>19410</v>
      </c>
      <c r="O50" s="4">
        <v>16830</v>
      </c>
      <c r="P50" s="4">
        <v>236430</v>
      </c>
      <c r="Q50" s="4">
        <v>155780</v>
      </c>
      <c r="R50" s="4">
        <v>250568</v>
      </c>
      <c r="S50" s="4">
        <v>238255</v>
      </c>
      <c r="T50" s="4">
        <v>283145</v>
      </c>
      <c r="U50" s="4">
        <v>259074</v>
      </c>
      <c r="V50" s="4">
        <v>629171</v>
      </c>
      <c r="W50" s="4">
        <v>526830</v>
      </c>
      <c r="X50" s="4">
        <v>870977</v>
      </c>
      <c r="Y50" s="3">
        <f t="shared" si="9"/>
        <v>573773</v>
      </c>
      <c r="Z50" s="4"/>
      <c r="AA50" s="4"/>
      <c r="AB50" s="4"/>
      <c r="AC50" s="4"/>
      <c r="AD50" s="4"/>
      <c r="AE50" s="93" t="s">
        <v>104</v>
      </c>
      <c r="AF50" s="90"/>
      <c r="AG50" s="94">
        <v>259074</v>
      </c>
      <c r="AH50" s="94">
        <v>629171</v>
      </c>
      <c r="AI50" s="94">
        <v>526830</v>
      </c>
      <c r="AJ50" s="94">
        <v>870977</v>
      </c>
      <c r="AK50" s="94">
        <v>573773</v>
      </c>
    </row>
    <row r="51" spans="4:37" ht="16">
      <c r="D51" s="17" t="s">
        <v>105</v>
      </c>
      <c r="E51" s="27"/>
      <c r="F51" s="27"/>
      <c r="G51" s="5"/>
      <c r="H51" s="5"/>
      <c r="I51" s="5"/>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105</v>
      </c>
      <c r="AF51" s="90"/>
      <c r="AG51" s="90">
        <v>0</v>
      </c>
      <c r="AH51" s="90">
        <v>0</v>
      </c>
      <c r="AI51" s="90">
        <v>0</v>
      </c>
      <c r="AJ51" s="90">
        <v>0</v>
      </c>
      <c r="AK51" s="90">
        <v>0</v>
      </c>
    </row>
    <row r="52" spans="4:37" ht="16">
      <c r="D52" s="17" t="s">
        <v>106</v>
      </c>
      <c r="E52" s="27"/>
      <c r="F52" s="27"/>
      <c r="G52" s="5"/>
      <c r="H52" s="5"/>
      <c r="I52" s="5"/>
      <c r="J52" s="5">
        <v>0</v>
      </c>
      <c r="K52" s="5">
        <v>0</v>
      </c>
      <c r="L52" s="4">
        <v>1723</v>
      </c>
      <c r="M52" s="4">
        <v>22290</v>
      </c>
      <c r="N52" s="4">
        <v>19826</v>
      </c>
      <c r="O52" s="4">
        <v>9326</v>
      </c>
      <c r="P52" s="4">
        <v>30044</v>
      </c>
      <c r="Q52" s="4">
        <v>22198</v>
      </c>
      <c r="R52" s="5">
        <v>0</v>
      </c>
      <c r="S52" s="5">
        <v>0</v>
      </c>
      <c r="T52" s="5">
        <v>0</v>
      </c>
      <c r="U52" s="5">
        <v>0</v>
      </c>
      <c r="V52" s="5">
        <v>0</v>
      </c>
      <c r="W52" s="5">
        <v>0</v>
      </c>
      <c r="X52" s="5">
        <v>0</v>
      </c>
      <c r="Y52" s="3">
        <f t="shared" si="9"/>
        <v>0</v>
      </c>
      <c r="Z52" s="5"/>
      <c r="AA52" s="5"/>
      <c r="AB52" s="5"/>
      <c r="AC52" s="5"/>
      <c r="AD52" s="5"/>
      <c r="AE52" s="93" t="s">
        <v>106</v>
      </c>
      <c r="AF52" s="90"/>
      <c r="AG52" s="90">
        <v>0</v>
      </c>
      <c r="AH52" s="90">
        <v>0</v>
      </c>
      <c r="AI52" s="90">
        <v>0</v>
      </c>
      <c r="AJ52" s="90">
        <v>0</v>
      </c>
      <c r="AK52" s="90">
        <v>0</v>
      </c>
    </row>
    <row r="53" spans="4:37" ht="16">
      <c r="D53" s="17" t="s">
        <v>107</v>
      </c>
      <c r="E53" s="27"/>
      <c r="F53" s="27"/>
      <c r="G53" s="5"/>
      <c r="H53" s="5"/>
      <c r="I53" s="5"/>
      <c r="J53" s="5">
        <v>0</v>
      </c>
      <c r="K53" s="5">
        <v>0</v>
      </c>
      <c r="L53" s="5">
        <v>0</v>
      </c>
      <c r="M53" s="5">
        <v>0</v>
      </c>
      <c r="N53" s="5">
        <v>0</v>
      </c>
      <c r="O53" s="5">
        <v>0</v>
      </c>
      <c r="P53" s="5">
        <v>0</v>
      </c>
      <c r="Q53" s="5">
        <v>0</v>
      </c>
      <c r="R53" s="5">
        <v>0</v>
      </c>
      <c r="S53" s="5">
        <v>472</v>
      </c>
      <c r="T53" s="4">
        <v>6600</v>
      </c>
      <c r="U53" s="4">
        <v>11496</v>
      </c>
      <c r="V53" s="4">
        <v>10607</v>
      </c>
      <c r="W53" s="4">
        <v>7751</v>
      </c>
      <c r="X53" s="4">
        <v>1670</v>
      </c>
      <c r="Y53" s="3">
        <f t="shared" si="9"/>
        <v>1018</v>
      </c>
      <c r="Z53" s="5"/>
      <c r="AA53" s="5"/>
      <c r="AB53" s="5"/>
      <c r="AC53" s="5"/>
      <c r="AD53" s="5"/>
      <c r="AE53" s="93" t="s">
        <v>107</v>
      </c>
      <c r="AF53" s="90"/>
      <c r="AG53" s="94">
        <v>11496</v>
      </c>
      <c r="AH53" s="94">
        <v>10607</v>
      </c>
      <c r="AI53" s="94">
        <v>7751</v>
      </c>
      <c r="AJ53" s="94">
        <v>1670</v>
      </c>
      <c r="AK53" s="94">
        <v>1018</v>
      </c>
    </row>
    <row r="54" spans="4:37" ht="16">
      <c r="D54" s="17" t="s">
        <v>108</v>
      </c>
      <c r="E54" s="27"/>
      <c r="F54" s="27"/>
      <c r="G54" s="5"/>
      <c r="H54" s="5"/>
      <c r="I54" s="5"/>
      <c r="J54" s="4">
        <v>135227</v>
      </c>
      <c r="K54" s="4">
        <v>64287</v>
      </c>
      <c r="L54" s="4">
        <v>47782</v>
      </c>
      <c r="M54" s="4">
        <v>82698</v>
      </c>
      <c r="N54" s="4">
        <v>394408</v>
      </c>
      <c r="O54" s="4">
        <v>512349</v>
      </c>
      <c r="P54" s="4">
        <v>81267</v>
      </c>
      <c r="Q54" s="4">
        <v>82463</v>
      </c>
      <c r="R54" s="4">
        <v>40126</v>
      </c>
      <c r="S54" s="4">
        <v>74841</v>
      </c>
      <c r="T54" s="4">
        <v>78549</v>
      </c>
      <c r="U54" s="4">
        <v>119512</v>
      </c>
      <c r="V54" s="4">
        <v>139664</v>
      </c>
      <c r="W54" s="4">
        <v>85219</v>
      </c>
      <c r="X54" s="4">
        <v>142022</v>
      </c>
      <c r="Y54" s="3">
        <f t="shared" si="9"/>
        <v>219515</v>
      </c>
      <c r="Z54" s="4"/>
      <c r="AA54" s="4"/>
      <c r="AB54" s="4"/>
      <c r="AC54" s="4"/>
      <c r="AD54" s="4"/>
      <c r="AE54" s="93" t="s">
        <v>108</v>
      </c>
      <c r="AF54" s="90"/>
      <c r="AG54" s="94">
        <v>119512</v>
      </c>
      <c r="AH54" s="94">
        <v>139664</v>
      </c>
      <c r="AI54" s="94">
        <v>85219</v>
      </c>
      <c r="AJ54" s="94">
        <v>142022</v>
      </c>
      <c r="AK54" s="94">
        <v>219515</v>
      </c>
    </row>
    <row r="55" spans="4:37" ht="16">
      <c r="D55" s="17" t="s">
        <v>109</v>
      </c>
      <c r="E55" s="27"/>
      <c r="F55" s="27"/>
      <c r="G55" s="5"/>
      <c r="H55" s="5"/>
      <c r="I55" s="5"/>
      <c r="J55" s="4">
        <v>1571</v>
      </c>
      <c r="K55" s="4">
        <v>3719</v>
      </c>
      <c r="L55" s="4">
        <v>3854</v>
      </c>
      <c r="M55" s="4">
        <v>7497</v>
      </c>
      <c r="N55" s="4">
        <v>8718</v>
      </c>
      <c r="O55" s="4">
        <v>20477</v>
      </c>
      <c r="P55" s="4">
        <v>19440</v>
      </c>
      <c r="Q55" s="4">
        <v>22543</v>
      </c>
      <c r="R55" s="4">
        <v>2165</v>
      </c>
      <c r="S55" s="4">
        <v>20737</v>
      </c>
      <c r="T55" s="4">
        <v>11557</v>
      </c>
      <c r="U55" s="4">
        <v>14585</v>
      </c>
      <c r="V55" s="4">
        <v>9804</v>
      </c>
      <c r="W55" s="4">
        <v>14778</v>
      </c>
      <c r="X55" s="4">
        <v>20119</v>
      </c>
      <c r="Y55" s="3">
        <f t="shared" si="9"/>
        <v>10557</v>
      </c>
      <c r="Z55" s="5"/>
      <c r="AA55" s="5"/>
      <c r="AB55" s="5"/>
      <c r="AC55" s="5"/>
      <c r="AD55" s="5"/>
      <c r="AE55" s="93" t="s">
        <v>109</v>
      </c>
      <c r="AF55" s="90"/>
      <c r="AG55" s="94">
        <v>14585</v>
      </c>
      <c r="AH55" s="94">
        <v>9804</v>
      </c>
      <c r="AI55" s="94">
        <v>14778</v>
      </c>
      <c r="AJ55" s="94">
        <v>20119</v>
      </c>
      <c r="AK55" s="94">
        <v>10557</v>
      </c>
    </row>
    <row r="56" spans="4:37" ht="16">
      <c r="D56" s="17" t="s">
        <v>110</v>
      </c>
      <c r="E56" s="27"/>
      <c r="F56" s="27"/>
      <c r="G56" s="5"/>
      <c r="H56" s="5"/>
      <c r="I56" s="5"/>
      <c r="J56" s="5">
        <v>10</v>
      </c>
      <c r="K56" s="4">
        <v>1297</v>
      </c>
      <c r="L56" s="4">
        <v>1202</v>
      </c>
      <c r="M56" s="4">
        <v>1285</v>
      </c>
      <c r="N56" s="4">
        <v>1289</v>
      </c>
      <c r="O56" s="4">
        <v>1381</v>
      </c>
      <c r="P56" s="4">
        <v>1331</v>
      </c>
      <c r="Q56" s="4">
        <v>3127</v>
      </c>
      <c r="R56" s="4">
        <v>3000</v>
      </c>
      <c r="S56" s="4">
        <v>1621</v>
      </c>
      <c r="T56" s="5">
        <v>986</v>
      </c>
      <c r="U56" s="4">
        <v>2094</v>
      </c>
      <c r="V56" s="4">
        <v>4257</v>
      </c>
      <c r="W56" s="4">
        <v>2883</v>
      </c>
      <c r="X56" s="4">
        <v>4093</v>
      </c>
      <c r="Y56" s="3">
        <f t="shared" si="9"/>
        <v>2888</v>
      </c>
      <c r="Z56" s="4"/>
      <c r="AA56" s="4"/>
      <c r="AB56" s="4"/>
      <c r="AC56" s="4"/>
      <c r="AD56" s="4"/>
      <c r="AE56" s="93" t="s">
        <v>110</v>
      </c>
      <c r="AF56" s="90"/>
      <c r="AG56" s="94">
        <v>2094</v>
      </c>
      <c r="AH56" s="94">
        <v>4257</v>
      </c>
      <c r="AI56" s="94">
        <v>2883</v>
      </c>
      <c r="AJ56" s="94">
        <v>4093</v>
      </c>
      <c r="AK56" s="94">
        <v>2888</v>
      </c>
    </row>
    <row r="57" spans="4:37" ht="16">
      <c r="D57" s="17" t="s">
        <v>111</v>
      </c>
      <c r="E57" s="27"/>
      <c r="F57" s="27"/>
      <c r="G57" s="5"/>
      <c r="H57" s="5"/>
      <c r="I57" s="5"/>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111</v>
      </c>
      <c r="AF57" s="90"/>
      <c r="AG57" s="90">
        <v>0</v>
      </c>
      <c r="AH57" s="90">
        <v>0</v>
      </c>
      <c r="AI57" s="90">
        <v>0</v>
      </c>
      <c r="AJ57" s="90">
        <v>0</v>
      </c>
      <c r="AK57" s="90">
        <v>0</v>
      </c>
    </row>
    <row r="58" spans="4:37" ht="16">
      <c r="D58" s="17" t="s">
        <v>112</v>
      </c>
      <c r="E58" s="27"/>
      <c r="F58" s="27"/>
      <c r="G58" s="5"/>
      <c r="H58" s="5"/>
      <c r="I58" s="5"/>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112</v>
      </c>
      <c r="AF58" s="90"/>
      <c r="AG58" s="90">
        <v>0</v>
      </c>
      <c r="AH58" s="90">
        <v>0</v>
      </c>
      <c r="AI58" s="90">
        <v>0</v>
      </c>
      <c r="AJ58" s="90">
        <v>0</v>
      </c>
      <c r="AK58" s="90">
        <v>0</v>
      </c>
    </row>
    <row r="59" spans="4:37" ht="16">
      <c r="D59" s="14" t="s">
        <v>113</v>
      </c>
      <c r="E59" s="24"/>
      <c r="F59" s="24"/>
      <c r="G59" s="4"/>
      <c r="H59" s="4"/>
      <c r="I59" s="4"/>
      <c r="J59" s="4">
        <v>104268</v>
      </c>
      <c r="K59" s="4">
        <v>105436</v>
      </c>
      <c r="L59" s="4">
        <v>102734</v>
      </c>
      <c r="M59" s="4">
        <v>85900</v>
      </c>
      <c r="N59" s="4">
        <v>182301</v>
      </c>
      <c r="O59" s="4">
        <v>786586</v>
      </c>
      <c r="P59" s="4">
        <v>332744</v>
      </c>
      <c r="Q59" s="4">
        <v>513843</v>
      </c>
      <c r="R59" s="4">
        <v>700315</v>
      </c>
      <c r="S59" s="4">
        <v>1057880</v>
      </c>
      <c r="T59" s="4">
        <v>2674437</v>
      </c>
      <c r="U59" s="4">
        <v>2514777</v>
      </c>
      <c r="V59" s="4">
        <v>5252355</v>
      </c>
      <c r="W59" s="4">
        <v>4874370</v>
      </c>
      <c r="X59" s="4">
        <v>11406757</v>
      </c>
      <c r="Y59" s="3">
        <f t="shared" si="9"/>
        <v>10624651</v>
      </c>
      <c r="Z59" s="5"/>
      <c r="AA59" s="5"/>
      <c r="AB59" s="5"/>
      <c r="AC59" s="5"/>
      <c r="AD59" s="5"/>
      <c r="AE59" s="93" t="s">
        <v>113</v>
      </c>
      <c r="AF59" s="90"/>
      <c r="AG59" s="94">
        <v>2514777</v>
      </c>
      <c r="AH59" s="94">
        <v>5252355</v>
      </c>
      <c r="AI59" s="94">
        <v>4874370</v>
      </c>
      <c r="AJ59" s="94">
        <v>11406757</v>
      </c>
      <c r="AK59" s="94">
        <v>10624651</v>
      </c>
    </row>
    <row r="60" spans="4:37" ht="16">
      <c r="D60" s="17" t="s">
        <v>114</v>
      </c>
      <c r="E60" s="27"/>
      <c r="F60" s="27"/>
      <c r="G60" s="5"/>
      <c r="H60" s="5"/>
      <c r="I60" s="5"/>
      <c r="J60" s="4">
        <v>1029</v>
      </c>
      <c r="K60" s="5">
        <v>18</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93" t="s">
        <v>114</v>
      </c>
      <c r="AF60" s="90"/>
      <c r="AG60" s="90">
        <v>0</v>
      </c>
      <c r="AH60" s="90">
        <v>0</v>
      </c>
      <c r="AI60" s="90">
        <v>0</v>
      </c>
      <c r="AJ60" s="90">
        <v>0</v>
      </c>
      <c r="AK60" s="90">
        <v>0</v>
      </c>
    </row>
    <row r="61" spans="4:37" ht="16">
      <c r="D61" s="17" t="s">
        <v>115</v>
      </c>
      <c r="E61" s="27"/>
      <c r="F61" s="27"/>
      <c r="G61" s="5"/>
      <c r="H61" s="5"/>
      <c r="I61" s="5"/>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115</v>
      </c>
      <c r="AF61" s="90"/>
      <c r="AG61" s="90">
        <v>0</v>
      </c>
      <c r="AH61" s="90">
        <v>0</v>
      </c>
      <c r="AI61" s="90">
        <v>0</v>
      </c>
      <c r="AJ61" s="90">
        <v>0</v>
      </c>
      <c r="AK61" s="90">
        <v>0</v>
      </c>
    </row>
    <row r="62" spans="4:37" ht="16">
      <c r="D62" s="17" t="s">
        <v>116</v>
      </c>
      <c r="E62" s="27"/>
      <c r="F62" s="27"/>
      <c r="G62" s="5"/>
      <c r="H62" s="5"/>
      <c r="I62" s="5"/>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116</v>
      </c>
      <c r="AF62" s="90"/>
      <c r="AG62" s="90">
        <v>0</v>
      </c>
      <c r="AH62" s="90">
        <v>0</v>
      </c>
      <c r="AI62" s="90">
        <v>0</v>
      </c>
      <c r="AJ62" s="90">
        <v>0</v>
      </c>
      <c r="AK62" s="90">
        <v>0</v>
      </c>
    </row>
    <row r="63" spans="4:37" ht="16">
      <c r="D63" s="17" t="s">
        <v>117</v>
      </c>
      <c r="E63" s="27"/>
      <c r="F63" s="27"/>
      <c r="G63" s="5"/>
      <c r="H63" s="5"/>
      <c r="I63" s="5"/>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117</v>
      </c>
      <c r="AF63" s="90"/>
      <c r="AG63" s="90">
        <v>0</v>
      </c>
      <c r="AH63" s="90">
        <v>0</v>
      </c>
      <c r="AI63" s="90">
        <v>0</v>
      </c>
      <c r="AJ63" s="90">
        <v>0</v>
      </c>
      <c r="AK63" s="90">
        <v>0</v>
      </c>
    </row>
    <row r="64" spans="4:37" ht="16">
      <c r="D64" s="17" t="s">
        <v>118</v>
      </c>
      <c r="E64" s="27"/>
      <c r="F64" s="27"/>
      <c r="G64" s="5"/>
      <c r="H64" s="5"/>
      <c r="I64" s="5"/>
      <c r="J64" s="4">
        <v>45479</v>
      </c>
      <c r="K64" s="4">
        <v>59845</v>
      </c>
      <c r="L64" s="5">
        <v>0</v>
      </c>
      <c r="M64" s="4">
        <v>67900</v>
      </c>
      <c r="N64" s="4">
        <v>83145</v>
      </c>
      <c r="O64" s="4">
        <v>96186</v>
      </c>
      <c r="P64" s="4">
        <v>94976</v>
      </c>
      <c r="Q64" s="4">
        <v>103939</v>
      </c>
      <c r="R64" s="4">
        <v>109981</v>
      </c>
      <c r="S64" s="4">
        <v>141415</v>
      </c>
      <c r="T64" s="4">
        <v>121854</v>
      </c>
      <c r="U64" s="4">
        <v>200111</v>
      </c>
      <c r="V64" s="4">
        <v>232433</v>
      </c>
      <c r="W64" s="4">
        <v>231569</v>
      </c>
      <c r="X64" s="4">
        <v>444717</v>
      </c>
      <c r="Y64" s="3">
        <f t="shared" si="9"/>
        <v>450929</v>
      </c>
      <c r="Z64" s="5"/>
      <c r="AA64" s="5"/>
      <c r="AB64" s="5"/>
      <c r="AC64" s="5"/>
      <c r="AD64" s="5"/>
      <c r="AE64" s="93" t="s">
        <v>118</v>
      </c>
      <c r="AF64" s="90"/>
      <c r="AG64" s="94">
        <v>200111</v>
      </c>
      <c r="AH64" s="94">
        <v>232433</v>
      </c>
      <c r="AI64" s="94">
        <v>231569</v>
      </c>
      <c r="AJ64" s="94">
        <v>444717</v>
      </c>
      <c r="AK64" s="94">
        <v>450929</v>
      </c>
    </row>
    <row r="65" spans="4:37" ht="16">
      <c r="D65" s="17" t="s">
        <v>119</v>
      </c>
      <c r="E65" s="27"/>
      <c r="F65" s="27"/>
      <c r="G65" s="4"/>
      <c r="H65" s="4"/>
      <c r="I65" s="4"/>
      <c r="J65" s="4">
        <v>47568</v>
      </c>
      <c r="K65" s="4">
        <v>32571</v>
      </c>
      <c r="L65" s="4">
        <v>63423</v>
      </c>
      <c r="M65" s="4">
        <v>17966</v>
      </c>
      <c r="N65" s="4">
        <v>99016</v>
      </c>
      <c r="O65" s="4">
        <v>690258</v>
      </c>
      <c r="P65" s="4">
        <v>237768</v>
      </c>
      <c r="Q65" s="4">
        <v>409904</v>
      </c>
      <c r="R65" s="4">
        <v>561132</v>
      </c>
      <c r="S65" s="4">
        <v>899221</v>
      </c>
      <c r="T65" s="4">
        <v>2308625</v>
      </c>
      <c r="U65" s="4">
        <v>2069934</v>
      </c>
      <c r="V65" s="4">
        <v>4739199</v>
      </c>
      <c r="W65" s="4">
        <v>4334711</v>
      </c>
      <c r="X65" s="4">
        <v>10739973</v>
      </c>
      <c r="Y65" s="3">
        <f t="shared" si="9"/>
        <v>9945951</v>
      </c>
      <c r="Z65" s="5"/>
      <c r="AA65" s="5"/>
      <c r="AB65" s="5"/>
      <c r="AC65" s="5"/>
      <c r="AD65" s="5"/>
      <c r="AE65" s="93" t="s">
        <v>119</v>
      </c>
      <c r="AF65" s="90"/>
      <c r="AG65" s="94">
        <v>2069934</v>
      </c>
      <c r="AH65" s="94">
        <v>4739199</v>
      </c>
      <c r="AI65" s="94">
        <v>4334711</v>
      </c>
      <c r="AJ65" s="94">
        <v>10739973</v>
      </c>
      <c r="AK65" s="94">
        <v>9945951</v>
      </c>
    </row>
    <row r="66" spans="4:37" ht="16">
      <c r="D66" s="17" t="s">
        <v>120</v>
      </c>
      <c r="E66" s="27"/>
      <c r="F66" s="27"/>
      <c r="G66" s="5"/>
      <c r="H66" s="5"/>
      <c r="I66" s="5"/>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120</v>
      </c>
      <c r="AF66" s="90"/>
      <c r="AG66" s="90">
        <v>0</v>
      </c>
      <c r="AH66" s="90">
        <v>0</v>
      </c>
      <c r="AI66" s="90">
        <v>0</v>
      </c>
      <c r="AJ66" s="90">
        <v>0</v>
      </c>
      <c r="AK66" s="90">
        <v>0</v>
      </c>
    </row>
    <row r="67" spans="4:37" ht="16">
      <c r="D67" s="17" t="s">
        <v>121</v>
      </c>
      <c r="E67" s="27"/>
      <c r="F67" s="27"/>
      <c r="G67" s="5"/>
      <c r="H67" s="5"/>
      <c r="I67" s="5"/>
      <c r="J67" s="4">
        <v>2726</v>
      </c>
      <c r="K67" s="5">
        <v>0</v>
      </c>
      <c r="L67" s="4">
        <v>22667</v>
      </c>
      <c r="M67" s="5">
        <v>0</v>
      </c>
      <c r="N67" s="5">
        <v>0</v>
      </c>
      <c r="O67" s="5">
        <v>0</v>
      </c>
      <c r="P67" s="5">
        <v>0</v>
      </c>
      <c r="Q67" s="5">
        <v>0</v>
      </c>
      <c r="R67" s="5">
        <v>0</v>
      </c>
      <c r="S67" s="5">
        <v>0</v>
      </c>
      <c r="T67" s="5">
        <v>44</v>
      </c>
      <c r="U67" s="5">
        <v>0</v>
      </c>
      <c r="V67" s="5">
        <v>0</v>
      </c>
      <c r="W67" s="5">
        <v>0</v>
      </c>
      <c r="X67" s="4">
        <v>189180</v>
      </c>
      <c r="Y67" s="3">
        <f t="shared" si="9"/>
        <v>189101</v>
      </c>
      <c r="Z67" s="5"/>
      <c r="AA67" s="5"/>
      <c r="AB67" s="5"/>
      <c r="AC67" s="5"/>
      <c r="AD67" s="5"/>
      <c r="AE67" s="93" t="s">
        <v>121</v>
      </c>
      <c r="AF67" s="90"/>
      <c r="AG67" s="90">
        <v>0</v>
      </c>
      <c r="AH67" s="90">
        <v>0</v>
      </c>
      <c r="AI67" s="90">
        <v>0</v>
      </c>
      <c r="AJ67" s="94">
        <v>189180</v>
      </c>
      <c r="AK67" s="94">
        <v>189101</v>
      </c>
    </row>
    <row r="68" spans="4:37" ht="16">
      <c r="D68" s="17" t="s">
        <v>122</v>
      </c>
      <c r="E68" s="27"/>
      <c r="F68" s="27"/>
      <c r="G68" s="5"/>
      <c r="H68" s="5"/>
      <c r="I68" s="5"/>
      <c r="J68" s="4">
        <v>7466</v>
      </c>
      <c r="K68" s="4">
        <v>13002</v>
      </c>
      <c r="L68" s="4">
        <v>16644</v>
      </c>
      <c r="M68" s="5">
        <v>34</v>
      </c>
      <c r="N68" s="5">
        <v>0</v>
      </c>
      <c r="O68" s="5">
        <v>0</v>
      </c>
      <c r="P68" s="5">
        <v>0</v>
      </c>
      <c r="Q68" s="5">
        <v>0</v>
      </c>
      <c r="R68" s="5">
        <v>0</v>
      </c>
      <c r="S68" s="5">
        <v>0</v>
      </c>
      <c r="T68" s="5">
        <v>0</v>
      </c>
      <c r="U68" s="5">
        <v>0</v>
      </c>
      <c r="V68" s="5">
        <v>0</v>
      </c>
      <c r="W68" s="5">
        <v>0</v>
      </c>
      <c r="X68" s="5">
        <v>0</v>
      </c>
      <c r="Y68" s="3">
        <f t="shared" si="9"/>
        <v>0</v>
      </c>
      <c r="Z68" s="5"/>
      <c r="AA68" s="5"/>
      <c r="AB68" s="5"/>
      <c r="AC68" s="5"/>
      <c r="AD68" s="5"/>
      <c r="AE68" s="93" t="s">
        <v>122</v>
      </c>
      <c r="AF68" s="90"/>
      <c r="AG68" s="90">
        <v>0</v>
      </c>
      <c r="AH68" s="90">
        <v>0</v>
      </c>
      <c r="AI68" s="90">
        <v>0</v>
      </c>
      <c r="AJ68" s="90">
        <v>0</v>
      </c>
      <c r="AK68" s="90">
        <v>0</v>
      </c>
    </row>
    <row r="69" spans="4:37" ht="16">
      <c r="D69" s="17" t="s">
        <v>123</v>
      </c>
      <c r="E69" s="27"/>
      <c r="F69" s="27"/>
      <c r="G69" s="5"/>
      <c r="H69" s="5"/>
      <c r="I69" s="5"/>
      <c r="J69" s="5">
        <v>0</v>
      </c>
      <c r="K69" s="5">
        <v>0</v>
      </c>
      <c r="L69" s="5">
        <v>0</v>
      </c>
      <c r="M69" s="5">
        <v>0</v>
      </c>
      <c r="N69" s="5">
        <v>0</v>
      </c>
      <c r="O69" s="5">
        <v>0</v>
      </c>
      <c r="P69" s="5">
        <v>0</v>
      </c>
      <c r="Q69" s="5">
        <v>0</v>
      </c>
      <c r="R69" s="4">
        <v>29201</v>
      </c>
      <c r="S69" s="4">
        <v>17244</v>
      </c>
      <c r="T69" s="4">
        <v>28192</v>
      </c>
      <c r="U69" s="4">
        <v>35609</v>
      </c>
      <c r="V69" s="4">
        <v>44223</v>
      </c>
      <c r="W69" s="4">
        <v>43493</v>
      </c>
      <c r="X69" s="4">
        <v>32887</v>
      </c>
      <c r="Y69" s="3">
        <f t="shared" si="9"/>
        <v>37523</v>
      </c>
      <c r="Z69" s="5"/>
      <c r="AA69" s="5"/>
      <c r="AB69" s="5"/>
      <c r="AC69" s="5"/>
      <c r="AD69" s="5"/>
      <c r="AE69" s="93" t="s">
        <v>123</v>
      </c>
      <c r="AF69" s="90"/>
      <c r="AG69" s="94">
        <v>35609</v>
      </c>
      <c r="AH69" s="94">
        <v>44223</v>
      </c>
      <c r="AI69" s="94">
        <v>43493</v>
      </c>
      <c r="AJ69" s="94">
        <v>32887</v>
      </c>
      <c r="AK69" s="94">
        <v>37523</v>
      </c>
    </row>
    <row r="70" spans="4:37" ht="16">
      <c r="D70" s="17" t="s">
        <v>124</v>
      </c>
      <c r="E70" s="27"/>
      <c r="F70" s="27"/>
      <c r="G70" s="5"/>
      <c r="H70" s="5"/>
      <c r="I70" s="5"/>
      <c r="J70" s="5">
        <v>0</v>
      </c>
      <c r="K70" s="5">
        <v>0</v>
      </c>
      <c r="L70" s="5">
        <v>0</v>
      </c>
      <c r="M70" s="5">
        <v>0</v>
      </c>
      <c r="N70" s="5">
        <v>141</v>
      </c>
      <c r="O70" s="5">
        <v>142</v>
      </c>
      <c r="P70" s="5">
        <v>0</v>
      </c>
      <c r="Q70" s="5">
        <v>0</v>
      </c>
      <c r="R70" s="5">
        <v>0</v>
      </c>
      <c r="S70" s="5">
        <v>0</v>
      </c>
      <c r="T70" s="4">
        <v>215723</v>
      </c>
      <c r="U70" s="4">
        <v>209123</v>
      </c>
      <c r="V70" s="4">
        <v>236500</v>
      </c>
      <c r="W70" s="4">
        <v>264598</v>
      </c>
      <c r="X70" s="5">
        <v>0</v>
      </c>
      <c r="Y70" s="3">
        <f t="shared" si="9"/>
        <v>1148</v>
      </c>
      <c r="Z70" s="5"/>
      <c r="AA70" s="5"/>
      <c r="AB70" s="5"/>
      <c r="AC70" s="5"/>
      <c r="AD70" s="5"/>
      <c r="AE70" s="93" t="s">
        <v>124</v>
      </c>
      <c r="AF70" s="90"/>
      <c r="AG70" s="94">
        <v>209123</v>
      </c>
      <c r="AH70" s="94">
        <v>236500</v>
      </c>
      <c r="AI70" s="94">
        <v>264598</v>
      </c>
      <c r="AJ70" s="90">
        <v>0</v>
      </c>
      <c r="AK70" s="94">
        <v>1148</v>
      </c>
    </row>
    <row r="71" spans="4:37" ht="16">
      <c r="D71" s="17" t="s">
        <v>125</v>
      </c>
      <c r="E71" s="27"/>
      <c r="F71" s="27"/>
      <c r="G71" s="5"/>
      <c r="H71" s="5"/>
      <c r="I71" s="5"/>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125</v>
      </c>
      <c r="AF71" s="90"/>
      <c r="AG71" s="90">
        <v>0</v>
      </c>
      <c r="AH71" s="90">
        <v>0</v>
      </c>
      <c r="AI71" s="90">
        <v>0</v>
      </c>
      <c r="AJ71" s="90">
        <v>0</v>
      </c>
      <c r="AK71" s="90">
        <v>0</v>
      </c>
    </row>
    <row r="72" spans="4:37" ht="16">
      <c r="D72" s="13" t="s">
        <v>126</v>
      </c>
      <c r="E72" s="23"/>
      <c r="F72" s="23"/>
      <c r="G72" s="3"/>
      <c r="H72" s="3"/>
      <c r="I72" s="3"/>
      <c r="J72" s="3">
        <v>2255707</v>
      </c>
      <c r="K72" s="3">
        <v>2097988</v>
      </c>
      <c r="L72" s="3">
        <v>2486902</v>
      </c>
      <c r="M72" s="3">
        <v>2929182</v>
      </c>
      <c r="N72" s="3">
        <v>3866699</v>
      </c>
      <c r="O72" s="3">
        <v>4215953</v>
      </c>
      <c r="P72" s="3">
        <v>5201199</v>
      </c>
      <c r="Q72" s="3">
        <v>6338251</v>
      </c>
      <c r="R72" s="3">
        <v>6683020</v>
      </c>
      <c r="S72" s="3">
        <v>7721141</v>
      </c>
      <c r="T72" s="3">
        <v>8693277</v>
      </c>
      <c r="U72" s="3">
        <v>9928368</v>
      </c>
      <c r="V72" s="3">
        <v>11101669</v>
      </c>
      <c r="W72" s="3">
        <v>12212649</v>
      </c>
      <c r="X72" s="3">
        <v>16357877</v>
      </c>
      <c r="Y72" s="3">
        <f t="shared" si="9"/>
        <v>19203693</v>
      </c>
      <c r="Z72" s="3"/>
      <c r="AA72" s="3"/>
      <c r="AB72" s="3"/>
      <c r="AC72" s="3"/>
      <c r="AD72" s="3"/>
      <c r="AE72" s="89" t="s">
        <v>126</v>
      </c>
      <c r="AF72" s="90"/>
      <c r="AG72" s="92">
        <v>9928368</v>
      </c>
      <c r="AH72" s="92">
        <v>11101669</v>
      </c>
      <c r="AI72" s="92">
        <v>12212649</v>
      </c>
      <c r="AJ72" s="92">
        <v>16357877</v>
      </c>
      <c r="AK72" s="92">
        <v>19203693</v>
      </c>
    </row>
    <row r="73" spans="4:37" ht="16">
      <c r="D73" s="14" t="s">
        <v>127</v>
      </c>
      <c r="E73" s="24"/>
      <c r="F73" s="24"/>
      <c r="G73" s="4"/>
      <c r="H73" s="4"/>
      <c r="I73" s="4"/>
      <c r="J73" s="4">
        <v>2255707</v>
      </c>
      <c r="K73" s="4">
        <v>2097988</v>
      </c>
      <c r="L73" s="4">
        <v>2486902</v>
      </c>
      <c r="M73" s="4">
        <v>2929182</v>
      </c>
      <c r="N73" s="4">
        <v>3866699</v>
      </c>
      <c r="O73" s="4">
        <v>4215953</v>
      </c>
      <c r="P73" s="4">
        <v>5201199</v>
      </c>
      <c r="Q73" s="4">
        <v>6338251</v>
      </c>
      <c r="R73" s="4">
        <v>6683020</v>
      </c>
      <c r="S73" s="4">
        <v>7721141</v>
      </c>
      <c r="T73" s="4">
        <v>8693277</v>
      </c>
      <c r="U73" s="4">
        <v>9928368</v>
      </c>
      <c r="V73" s="4">
        <v>11101669</v>
      </c>
      <c r="W73" s="4">
        <v>12212649</v>
      </c>
      <c r="X73" s="4">
        <v>16357877</v>
      </c>
      <c r="Y73" s="3">
        <f t="shared" si="9"/>
        <v>19203693</v>
      </c>
      <c r="Z73" s="4"/>
      <c r="AA73" s="4"/>
      <c r="AB73" s="4"/>
      <c r="AC73" s="4"/>
      <c r="AD73" s="4"/>
      <c r="AE73" s="93" t="s">
        <v>127</v>
      </c>
      <c r="AF73" s="90"/>
      <c r="AG73" s="94">
        <v>9928368</v>
      </c>
      <c r="AH73" s="94">
        <v>11101669</v>
      </c>
      <c r="AI73" s="94">
        <v>12212649</v>
      </c>
      <c r="AJ73" s="94">
        <v>16357877</v>
      </c>
      <c r="AK73" s="94">
        <v>19203693</v>
      </c>
    </row>
    <row r="74" spans="4:37" ht="16">
      <c r="D74" s="14" t="s">
        <v>128</v>
      </c>
      <c r="E74" s="24"/>
      <c r="F74" s="24"/>
      <c r="G74" s="5"/>
      <c r="H74" s="5"/>
      <c r="I74" s="5"/>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128</v>
      </c>
      <c r="AF74" s="90"/>
      <c r="AG74" s="90">
        <v>0</v>
      </c>
      <c r="AH74" s="90">
        <v>0</v>
      </c>
      <c r="AI74" s="90">
        <v>0</v>
      </c>
      <c r="AJ74" s="90">
        <v>0</v>
      </c>
      <c r="AK74" s="90">
        <v>0</v>
      </c>
    </row>
    <row r="75" spans="4:37" ht="16">
      <c r="D75" s="16" t="s">
        <v>129</v>
      </c>
      <c r="E75" s="26"/>
      <c r="F75" s="26"/>
      <c r="G75" s="3"/>
      <c r="H75" s="3"/>
      <c r="I75" s="3"/>
      <c r="J75" s="3">
        <v>2891125</v>
      </c>
      <c r="K75" s="3">
        <v>2608254</v>
      </c>
      <c r="L75" s="3">
        <v>3381946</v>
      </c>
      <c r="M75" s="3">
        <v>4961927</v>
      </c>
      <c r="N75" s="3">
        <v>5297325</v>
      </c>
      <c r="O75" s="3">
        <v>6574441</v>
      </c>
      <c r="P75" s="3">
        <v>6954450</v>
      </c>
      <c r="Q75" s="3">
        <v>8403186</v>
      </c>
      <c r="R75" s="3">
        <v>9608923</v>
      </c>
      <c r="S75" s="3">
        <v>11396635</v>
      </c>
      <c r="T75" s="3">
        <v>14294667</v>
      </c>
      <c r="U75" s="3">
        <v>15499663</v>
      </c>
      <c r="V75" s="3">
        <v>19622765</v>
      </c>
      <c r="W75" s="3">
        <v>20530454</v>
      </c>
      <c r="X75" s="3">
        <v>31827003</v>
      </c>
      <c r="Y75" s="3">
        <f t="shared" si="9"/>
        <v>33914557</v>
      </c>
      <c r="Z75" s="3"/>
      <c r="AA75" s="3"/>
      <c r="AB75" s="3"/>
      <c r="AC75" s="3"/>
      <c r="AD75" s="3"/>
      <c r="AE75" s="89" t="s">
        <v>129</v>
      </c>
      <c r="AF75" s="90"/>
      <c r="AG75" s="92">
        <v>15499663</v>
      </c>
      <c r="AH75" s="92">
        <v>19622765</v>
      </c>
      <c r="AI75" s="92">
        <v>20530454</v>
      </c>
      <c r="AJ75" s="92">
        <v>31827003</v>
      </c>
      <c r="AK75" s="92">
        <v>33914557</v>
      </c>
    </row>
    <row r="76" spans="4:37">
      <c r="J76" s="1"/>
      <c r="K76" s="1"/>
      <c r="L76" s="1"/>
      <c r="M76" s="1"/>
      <c r="N76" s="1"/>
      <c r="O76" s="1"/>
      <c r="P76" s="1"/>
      <c r="Q76" s="1"/>
      <c r="R76" s="1"/>
      <c r="S76" s="1"/>
      <c r="T76" s="1"/>
      <c r="U76" s="1"/>
      <c r="V76" s="1"/>
      <c r="W76" s="1"/>
      <c r="X76" s="1"/>
      <c r="Y76" s="3">
        <f t="shared" si="9"/>
        <v>0</v>
      </c>
      <c r="Z76" s="1"/>
      <c r="AA76" s="1"/>
      <c r="AB76" s="1"/>
      <c r="AC76" s="1"/>
      <c r="AD76" s="1"/>
      <c r="AE76" s="1"/>
    </row>
    <row r="77" spans="4:37" ht="16">
      <c r="D77" s="16" t="s">
        <v>130</v>
      </c>
      <c r="E77" s="26"/>
      <c r="F77" s="26"/>
      <c r="G77" s="3"/>
      <c r="H77" s="3"/>
      <c r="I77" s="3"/>
      <c r="J77" s="3">
        <v>1143565</v>
      </c>
      <c r="K77" s="3">
        <v>1169017</v>
      </c>
      <c r="L77" s="3">
        <v>1181571</v>
      </c>
      <c r="M77" s="3">
        <v>1808254</v>
      </c>
      <c r="N77" s="3">
        <v>1810596</v>
      </c>
      <c r="O77" s="3">
        <v>2397216</v>
      </c>
      <c r="P77" s="3">
        <v>2414570</v>
      </c>
      <c r="Q77" s="3">
        <v>2630675</v>
      </c>
      <c r="R77" s="3">
        <v>2645194</v>
      </c>
      <c r="S77" s="3">
        <v>3663193</v>
      </c>
      <c r="T77" s="3">
        <v>4999235</v>
      </c>
      <c r="U77" s="3">
        <v>5104606</v>
      </c>
      <c r="V77" s="3">
        <v>4896701</v>
      </c>
      <c r="W77" s="3">
        <v>5644089</v>
      </c>
      <c r="X77" s="3">
        <v>5815208</v>
      </c>
      <c r="Y77" s="3">
        <f t="shared" si="9"/>
        <v>9377950</v>
      </c>
      <c r="Z77" s="3"/>
      <c r="AA77" s="3"/>
      <c r="AB77" s="3"/>
      <c r="AC77" s="3"/>
      <c r="AD77" s="3"/>
      <c r="AE77" s="89" t="s">
        <v>130</v>
      </c>
      <c r="AF77" s="90"/>
      <c r="AG77" s="92">
        <v>5104606</v>
      </c>
      <c r="AH77" s="92">
        <v>4896701</v>
      </c>
      <c r="AI77" s="92">
        <v>5644089</v>
      </c>
      <c r="AJ77" s="92">
        <v>5815208</v>
      </c>
      <c r="AK77" s="92">
        <v>9377950</v>
      </c>
    </row>
    <row r="78" spans="4:37" ht="16">
      <c r="D78" s="16" t="s">
        <v>131</v>
      </c>
      <c r="E78" s="26"/>
      <c r="F78" s="26"/>
      <c r="G78" s="3"/>
      <c r="H78" s="2"/>
      <c r="I78" s="3"/>
      <c r="J78" s="3">
        <v>18381</v>
      </c>
      <c r="K78" s="3">
        <v>19915</v>
      </c>
      <c r="L78" s="3">
        <v>7799</v>
      </c>
      <c r="M78" s="2">
        <v>401</v>
      </c>
      <c r="N78" s="2">
        <v>157</v>
      </c>
      <c r="O78" s="3">
        <v>1596</v>
      </c>
      <c r="P78" s="3">
        <v>1163</v>
      </c>
      <c r="Q78" s="3">
        <v>1289</v>
      </c>
      <c r="R78" s="3">
        <v>1810</v>
      </c>
      <c r="S78" s="3">
        <v>3831</v>
      </c>
      <c r="T78" s="3">
        <v>4062</v>
      </c>
      <c r="U78" s="3">
        <v>3951</v>
      </c>
      <c r="V78" s="3">
        <v>6869</v>
      </c>
      <c r="W78" s="3">
        <v>4336</v>
      </c>
      <c r="X78" s="3">
        <v>5397</v>
      </c>
      <c r="Y78" s="3">
        <f t="shared" si="9"/>
        <v>6022</v>
      </c>
      <c r="Z78" s="3"/>
      <c r="AA78" s="3"/>
      <c r="AB78" s="3"/>
      <c r="AC78" s="3"/>
      <c r="AD78" s="3"/>
      <c r="AE78" s="89" t="s">
        <v>131</v>
      </c>
      <c r="AF78" s="90"/>
      <c r="AG78" s="92">
        <v>3951</v>
      </c>
      <c r="AH78" s="92">
        <v>6869</v>
      </c>
      <c r="AI78" s="92">
        <v>4336</v>
      </c>
      <c r="AJ78" s="92">
        <v>5397</v>
      </c>
      <c r="AK78" s="92">
        <v>6022</v>
      </c>
    </row>
    <row r="79" spans="4:37" ht="16">
      <c r="D79" s="16" t="s">
        <v>132</v>
      </c>
      <c r="E79" s="26"/>
      <c r="F79" s="26"/>
      <c r="G79" s="3"/>
      <c r="H79" s="3"/>
      <c r="I79" s="3"/>
      <c r="J79" s="3">
        <v>1125185</v>
      </c>
      <c r="K79" s="3">
        <v>1149102</v>
      </c>
      <c r="L79" s="3">
        <v>1173772</v>
      </c>
      <c r="M79" s="3">
        <v>1807852</v>
      </c>
      <c r="N79" s="3">
        <v>1810439</v>
      </c>
      <c r="O79" s="3">
        <v>2395620</v>
      </c>
      <c r="P79" s="3">
        <v>2413407</v>
      </c>
      <c r="Q79" s="3">
        <v>2629386</v>
      </c>
      <c r="R79" s="3">
        <v>2643384</v>
      </c>
      <c r="S79" s="3">
        <v>3659363</v>
      </c>
      <c r="T79" s="3">
        <v>4995173</v>
      </c>
      <c r="U79" s="3">
        <v>5100655</v>
      </c>
      <c r="V79" s="3">
        <v>4889832</v>
      </c>
      <c r="W79" s="3">
        <v>5639753</v>
      </c>
      <c r="X79" s="3">
        <v>5809811</v>
      </c>
      <c r="Y79" s="3">
        <f t="shared" si="9"/>
        <v>9371928</v>
      </c>
      <c r="Z79" s="3"/>
      <c r="AA79" s="3"/>
      <c r="AB79" s="3"/>
      <c r="AC79" s="3"/>
      <c r="AD79" s="3"/>
      <c r="AE79" s="89" t="s">
        <v>132</v>
      </c>
      <c r="AF79" s="90"/>
      <c r="AG79" s="92">
        <v>5100655</v>
      </c>
      <c r="AH79" s="92">
        <v>4889832</v>
      </c>
      <c r="AI79" s="92">
        <v>5639753</v>
      </c>
      <c r="AJ79" s="92">
        <v>5809811</v>
      </c>
      <c r="AK79" s="92">
        <v>9371928</v>
      </c>
    </row>
    <row r="80" spans="4:37" ht="16">
      <c r="D80" s="16" t="s">
        <v>133</v>
      </c>
      <c r="E80" s="26"/>
      <c r="F80" s="26"/>
      <c r="G80" s="3"/>
      <c r="H80" s="3"/>
      <c r="I80" s="3"/>
      <c r="J80" s="3">
        <v>823589</v>
      </c>
      <c r="K80" s="3">
        <v>814541</v>
      </c>
      <c r="L80" s="3">
        <v>712251</v>
      </c>
      <c r="M80" s="3">
        <v>1312897</v>
      </c>
      <c r="N80" s="3">
        <v>1269409</v>
      </c>
      <c r="O80" s="3">
        <v>1810410</v>
      </c>
      <c r="P80" s="3">
        <v>1810302</v>
      </c>
      <c r="Q80" s="3">
        <v>1826827</v>
      </c>
      <c r="R80" s="3">
        <v>1752125</v>
      </c>
      <c r="S80" s="3">
        <v>2477729</v>
      </c>
      <c r="T80" s="3">
        <v>3565775</v>
      </c>
      <c r="U80" s="3">
        <v>3872581</v>
      </c>
      <c r="V80" s="3">
        <v>3643619</v>
      </c>
      <c r="W80" s="3">
        <v>4033887</v>
      </c>
      <c r="X80" s="3">
        <v>3499780</v>
      </c>
      <c r="Y80" s="3">
        <f t="shared" si="9"/>
        <v>5042144</v>
      </c>
      <c r="Z80" s="3"/>
      <c r="AA80" s="3"/>
      <c r="AB80" s="3"/>
      <c r="AC80" s="3"/>
      <c r="AD80" s="3"/>
      <c r="AE80" s="89" t="s">
        <v>133</v>
      </c>
      <c r="AF80" s="90"/>
      <c r="AG80" s="92">
        <v>3872581</v>
      </c>
      <c r="AH80" s="92">
        <v>3643619</v>
      </c>
      <c r="AI80" s="92">
        <v>4033887</v>
      </c>
      <c r="AJ80" s="92">
        <v>3499780</v>
      </c>
      <c r="AK80" s="92">
        <v>5042144</v>
      </c>
    </row>
    <row r="81" spans="4:37" ht="16">
      <c r="D81" s="16" t="s">
        <v>134</v>
      </c>
      <c r="E81" s="26"/>
      <c r="F81" s="26"/>
      <c r="G81" s="3"/>
      <c r="H81" s="3"/>
      <c r="I81" s="3"/>
      <c r="J81" s="3">
        <v>301596</v>
      </c>
      <c r="K81" s="3">
        <v>334561</v>
      </c>
      <c r="L81" s="3">
        <v>461521</v>
      </c>
      <c r="M81" s="3">
        <v>494955</v>
      </c>
      <c r="N81" s="3">
        <v>541030</v>
      </c>
      <c r="O81" s="3">
        <v>585209</v>
      </c>
      <c r="P81" s="3">
        <v>603105</v>
      </c>
      <c r="Q81" s="3">
        <v>802559</v>
      </c>
      <c r="R81" s="3">
        <v>891258</v>
      </c>
      <c r="S81" s="3">
        <v>1181633</v>
      </c>
      <c r="T81" s="3">
        <v>1429399</v>
      </c>
      <c r="U81" s="3">
        <v>1228074</v>
      </c>
      <c r="V81" s="3">
        <v>1246213</v>
      </c>
      <c r="W81" s="3">
        <v>1605866</v>
      </c>
      <c r="X81" s="3">
        <v>2310031</v>
      </c>
      <c r="Y81" s="3">
        <f t="shared" si="9"/>
        <v>4329784</v>
      </c>
      <c r="Z81" s="3"/>
      <c r="AA81" s="3"/>
      <c r="AB81" s="3"/>
      <c r="AC81" s="3"/>
      <c r="AD81" s="3"/>
      <c r="AE81" s="89" t="s">
        <v>134</v>
      </c>
      <c r="AF81" s="90"/>
      <c r="AG81" s="92">
        <v>1228074</v>
      </c>
      <c r="AH81" s="92">
        <v>1246213</v>
      </c>
      <c r="AI81" s="92">
        <v>1605866</v>
      </c>
      <c r="AJ81" s="92">
        <v>2310031</v>
      </c>
      <c r="AK81" s="92">
        <v>4329784</v>
      </c>
    </row>
    <row r="82" spans="4:37" ht="16">
      <c r="D82" s="16" t="s">
        <v>135</v>
      </c>
      <c r="E82" s="26"/>
      <c r="F82" s="26"/>
      <c r="G82" s="2"/>
      <c r="H82" s="2"/>
      <c r="I82" s="2"/>
      <c r="J82" s="3">
        <v>290293</v>
      </c>
      <c r="K82" s="3">
        <v>183107</v>
      </c>
      <c r="L82" s="3">
        <v>213739</v>
      </c>
      <c r="M82" s="3">
        <v>163502</v>
      </c>
      <c r="N82" s="3">
        <v>345866</v>
      </c>
      <c r="O82" s="3">
        <v>513712</v>
      </c>
      <c r="P82" s="3">
        <v>352661</v>
      </c>
      <c r="Q82" s="3">
        <v>459522</v>
      </c>
      <c r="R82" s="3">
        <v>427537</v>
      </c>
      <c r="S82" s="3">
        <v>685070</v>
      </c>
      <c r="T82" s="3">
        <v>174540</v>
      </c>
      <c r="U82" s="3">
        <v>303525</v>
      </c>
      <c r="V82" s="3">
        <v>441972</v>
      </c>
      <c r="W82" s="3">
        <v>221806</v>
      </c>
      <c r="X82" s="3">
        <v>466044</v>
      </c>
      <c r="Y82" s="3">
        <f t="shared" si="9"/>
        <v>186792</v>
      </c>
      <c r="Z82" s="3"/>
      <c r="AA82" s="3"/>
      <c r="AB82" s="3"/>
      <c r="AC82" s="3"/>
      <c r="AD82" s="3"/>
      <c r="AE82" s="89" t="s">
        <v>135</v>
      </c>
      <c r="AF82" s="90"/>
      <c r="AG82" s="92">
        <v>303525</v>
      </c>
      <c r="AH82" s="92">
        <v>441972</v>
      </c>
      <c r="AI82" s="92">
        <v>221806</v>
      </c>
      <c r="AJ82" s="92">
        <v>466044</v>
      </c>
      <c r="AK82" s="92">
        <v>186792</v>
      </c>
    </row>
    <row r="83" spans="4:37" ht="16">
      <c r="D83" s="12" t="s">
        <v>136</v>
      </c>
      <c r="E83" s="22"/>
      <c r="F83" s="22"/>
      <c r="G83" s="3"/>
      <c r="H83" s="3"/>
      <c r="I83" s="3"/>
      <c r="J83" s="3">
        <v>58622</v>
      </c>
      <c r="K83" s="3">
        <v>525855</v>
      </c>
      <c r="L83" s="3">
        <v>3360</v>
      </c>
      <c r="M83" s="3">
        <v>54806</v>
      </c>
      <c r="N83" s="3">
        <v>143429</v>
      </c>
      <c r="O83" s="3">
        <v>163148</v>
      </c>
      <c r="P83" s="3">
        <v>86226</v>
      </c>
      <c r="Q83" s="3">
        <v>42151</v>
      </c>
      <c r="R83" s="3">
        <v>81045</v>
      </c>
      <c r="S83" s="3">
        <v>67669</v>
      </c>
      <c r="T83" s="3">
        <v>274779</v>
      </c>
      <c r="U83" s="3">
        <v>111471</v>
      </c>
      <c r="V83" s="3">
        <v>385656</v>
      </c>
      <c r="W83" s="3">
        <v>474526</v>
      </c>
      <c r="X83" s="3">
        <v>707477</v>
      </c>
      <c r="Y83" s="3">
        <f t="shared" si="9"/>
        <v>941633</v>
      </c>
      <c r="Z83" s="3"/>
      <c r="AA83" s="3"/>
      <c r="AB83" s="3"/>
      <c r="AC83" s="3"/>
      <c r="AD83" s="3"/>
      <c r="AE83" s="89" t="s">
        <v>136</v>
      </c>
      <c r="AF83" s="90"/>
      <c r="AG83" s="92">
        <v>111471</v>
      </c>
      <c r="AH83" s="92">
        <v>385656</v>
      </c>
      <c r="AI83" s="92">
        <v>474526</v>
      </c>
      <c r="AJ83" s="92">
        <v>707477</v>
      </c>
      <c r="AK83" s="92">
        <v>941633</v>
      </c>
    </row>
    <row r="84" spans="4:37" ht="16">
      <c r="D84" s="18" t="s">
        <v>137</v>
      </c>
      <c r="E84" s="28"/>
      <c r="F84" s="28"/>
      <c r="G84" s="3"/>
      <c r="H84" s="3"/>
      <c r="I84" s="3"/>
      <c r="J84" s="2"/>
      <c r="K84" s="3">
        <v>18039</v>
      </c>
      <c r="L84" s="3">
        <v>8349</v>
      </c>
      <c r="M84" s="3">
        <v>35942</v>
      </c>
      <c r="N84" s="3">
        <v>71276</v>
      </c>
      <c r="O84" s="3">
        <v>37795</v>
      </c>
      <c r="P84" s="3">
        <v>57146</v>
      </c>
      <c r="Q84" s="3">
        <v>37414</v>
      </c>
      <c r="R84" s="3">
        <v>73967</v>
      </c>
      <c r="S84" s="3">
        <v>60159</v>
      </c>
      <c r="T84" s="3">
        <v>104642</v>
      </c>
      <c r="U84" s="3">
        <v>224927</v>
      </c>
      <c r="V84" s="3">
        <v>409017</v>
      </c>
      <c r="W84" s="3">
        <v>416426</v>
      </c>
      <c r="X84" s="3">
        <v>663213</v>
      </c>
      <c r="Y84" s="3">
        <f t="shared" si="9"/>
        <v>882747</v>
      </c>
      <c r="Z84" s="3"/>
      <c r="AA84" s="3"/>
      <c r="AB84" s="3"/>
      <c r="AC84" s="3"/>
      <c r="AD84" s="3"/>
      <c r="AE84" s="95" t="s">
        <v>137</v>
      </c>
      <c r="AF84" s="90"/>
      <c r="AG84" s="92">
        <v>224927</v>
      </c>
      <c r="AH84" s="92">
        <v>409017</v>
      </c>
      <c r="AI84" s="92">
        <v>416426</v>
      </c>
      <c r="AJ84" s="92">
        <v>663213</v>
      </c>
      <c r="AK84" s="92">
        <v>882747</v>
      </c>
    </row>
    <row r="85" spans="4:37" ht="31">
      <c r="D85" s="16" t="s">
        <v>138</v>
      </c>
      <c r="E85" s="26"/>
      <c r="F85" s="26"/>
      <c r="G85" s="2"/>
      <c r="H85" s="2"/>
      <c r="I85" s="2"/>
      <c r="J85" s="3">
        <v>-39390</v>
      </c>
      <c r="K85" s="2">
        <v>0</v>
      </c>
      <c r="L85" s="2">
        <v>0</v>
      </c>
      <c r="M85" s="3">
        <v>13926</v>
      </c>
      <c r="N85" s="3">
        <v>37995</v>
      </c>
      <c r="O85" s="3">
        <v>44600</v>
      </c>
      <c r="P85" s="3">
        <v>428676</v>
      </c>
      <c r="Q85" s="3">
        <v>166499</v>
      </c>
      <c r="R85" s="3">
        <v>37341</v>
      </c>
      <c r="S85" s="3">
        <v>-121169</v>
      </c>
      <c r="T85" s="3">
        <v>718931</v>
      </c>
      <c r="U85" s="3">
        <v>998824</v>
      </c>
      <c r="V85" s="3">
        <v>907106</v>
      </c>
      <c r="W85" s="3">
        <v>914776</v>
      </c>
      <c r="X85" s="3">
        <v>774159</v>
      </c>
      <c r="Y85" s="3">
        <f t="shared" si="9"/>
        <v>1077442</v>
      </c>
      <c r="Z85" s="2"/>
      <c r="AA85" s="2"/>
      <c r="AB85" s="2"/>
      <c r="AC85" s="2"/>
      <c r="AD85" s="2"/>
      <c r="AE85" s="89" t="s">
        <v>138</v>
      </c>
      <c r="AF85" s="90"/>
      <c r="AG85" s="92">
        <v>998824</v>
      </c>
      <c r="AH85" s="92">
        <v>907106</v>
      </c>
      <c r="AI85" s="92">
        <v>914776</v>
      </c>
      <c r="AJ85" s="92">
        <v>774159</v>
      </c>
      <c r="AK85" s="92">
        <v>1077442</v>
      </c>
    </row>
    <row r="86" spans="4:37" ht="16">
      <c r="D86" s="16" t="s">
        <v>139</v>
      </c>
      <c r="E86" s="26"/>
      <c r="F86" s="26"/>
      <c r="G86" s="3"/>
      <c r="H86" s="2"/>
      <c r="I86" s="3"/>
      <c r="J86" s="3">
        <v>24229</v>
      </c>
      <c r="K86" s="3">
        <v>36186</v>
      </c>
      <c r="L86" s="3">
        <v>44812</v>
      </c>
      <c r="M86" s="3">
        <v>56307</v>
      </c>
      <c r="N86" s="3">
        <v>57380</v>
      </c>
      <c r="O86" s="3">
        <v>51777</v>
      </c>
      <c r="P86" s="3">
        <v>49603</v>
      </c>
      <c r="Q86" s="3">
        <v>45371</v>
      </c>
      <c r="R86" s="3">
        <v>54476</v>
      </c>
      <c r="S86" s="3">
        <v>89024</v>
      </c>
      <c r="T86" s="3">
        <v>94594</v>
      </c>
      <c r="U86" s="3">
        <v>98584</v>
      </c>
      <c r="V86" s="3">
        <v>78371</v>
      </c>
      <c r="W86" s="3">
        <v>82735</v>
      </c>
      <c r="X86" s="3">
        <v>85074</v>
      </c>
      <c r="Y86" s="3">
        <f t="shared" si="9"/>
        <v>88908</v>
      </c>
      <c r="Z86" s="3"/>
      <c r="AA86" s="3"/>
      <c r="AB86" s="3"/>
      <c r="AC86" s="3"/>
      <c r="AD86" s="3"/>
      <c r="AE86" s="89" t="s">
        <v>139</v>
      </c>
      <c r="AF86" s="90"/>
      <c r="AG86" s="92">
        <v>98584</v>
      </c>
      <c r="AH86" s="92">
        <v>78371</v>
      </c>
      <c r="AI86" s="92">
        <v>82735</v>
      </c>
      <c r="AJ86" s="92">
        <v>85074</v>
      </c>
      <c r="AK86" s="92">
        <v>88908</v>
      </c>
    </row>
    <row r="87" spans="4:37" ht="16">
      <c r="D87" s="16" t="s">
        <v>140</v>
      </c>
      <c r="E87" s="26"/>
      <c r="F87" s="26"/>
      <c r="G87" s="3"/>
      <c r="H87" s="3"/>
      <c r="I87" s="3"/>
      <c r="J87" s="3">
        <v>85711</v>
      </c>
      <c r="K87" s="3">
        <v>102638</v>
      </c>
      <c r="L87" s="3">
        <v>144636</v>
      </c>
      <c r="M87" s="3">
        <v>103904</v>
      </c>
      <c r="N87" s="3">
        <v>98791</v>
      </c>
      <c r="O87" s="3">
        <v>135276</v>
      </c>
      <c r="P87" s="3">
        <v>166178</v>
      </c>
      <c r="Q87" s="3">
        <v>131322</v>
      </c>
      <c r="R87" s="3">
        <v>181832</v>
      </c>
      <c r="S87" s="3">
        <v>220293</v>
      </c>
      <c r="T87" s="3">
        <v>241825</v>
      </c>
      <c r="U87" s="3">
        <v>214710</v>
      </c>
      <c r="V87" s="3">
        <v>221582</v>
      </c>
      <c r="W87" s="3">
        <v>283714</v>
      </c>
      <c r="X87" s="3">
        <v>370461</v>
      </c>
      <c r="Y87" s="3">
        <f t="shared" si="9"/>
        <v>577624</v>
      </c>
      <c r="Z87" s="3"/>
      <c r="AA87" s="3"/>
      <c r="AB87" s="3"/>
      <c r="AC87" s="3"/>
      <c r="AD87" s="3"/>
      <c r="AE87" s="89" t="s">
        <v>140</v>
      </c>
      <c r="AF87" s="90"/>
      <c r="AG87" s="92">
        <v>214710</v>
      </c>
      <c r="AH87" s="92">
        <v>221582</v>
      </c>
      <c r="AI87" s="92">
        <v>283714</v>
      </c>
      <c r="AJ87" s="92">
        <v>370461</v>
      </c>
      <c r="AK87" s="92">
        <v>577624</v>
      </c>
    </row>
    <row r="88" spans="4:37" ht="31">
      <c r="D88" s="16" t="s">
        <v>141</v>
      </c>
      <c r="E88" s="26"/>
      <c r="F88" s="26"/>
      <c r="G88" s="3"/>
      <c r="H88" s="3"/>
      <c r="I88" s="3"/>
      <c r="J88" s="3">
        <v>383937</v>
      </c>
      <c r="K88" s="3">
        <v>-147012</v>
      </c>
      <c r="L88" s="3">
        <v>482452</v>
      </c>
      <c r="M88" s="3">
        <v>457366</v>
      </c>
      <c r="N88" s="3">
        <v>625291</v>
      </c>
      <c r="O88" s="3">
        <v>793321</v>
      </c>
      <c r="P88" s="3">
        <v>1082436</v>
      </c>
      <c r="Q88" s="3">
        <v>1209736</v>
      </c>
      <c r="R88" s="3">
        <v>1038784</v>
      </c>
      <c r="S88" s="3">
        <v>1368548</v>
      </c>
      <c r="T88" s="3">
        <v>1711672</v>
      </c>
      <c r="U88" s="3">
        <v>2105658</v>
      </c>
      <c r="V88" s="3">
        <v>1909681</v>
      </c>
      <c r="W88" s="3">
        <v>1901472</v>
      </c>
      <c r="X88" s="3">
        <v>2387222</v>
      </c>
      <c r="Y88" s="3">
        <f t="shared" si="9"/>
        <v>3985852</v>
      </c>
      <c r="Z88" s="3"/>
      <c r="AA88" s="3"/>
      <c r="AB88" s="3"/>
      <c r="AC88" s="3"/>
      <c r="AD88" s="3"/>
      <c r="AE88" s="89" t="s">
        <v>141</v>
      </c>
      <c r="AF88" s="90"/>
      <c r="AG88" s="92">
        <v>2105658</v>
      </c>
      <c r="AH88" s="92">
        <v>1909681</v>
      </c>
      <c r="AI88" s="92">
        <v>1901472</v>
      </c>
      <c r="AJ88" s="92">
        <v>2387222</v>
      </c>
      <c r="AK88" s="92">
        <v>3985852</v>
      </c>
    </row>
    <row r="89" spans="4:37" ht="16">
      <c r="D89" s="16" t="s">
        <v>142</v>
      </c>
      <c r="E89" s="26"/>
      <c r="F89" s="26"/>
      <c r="G89" s="3"/>
      <c r="H89" s="3"/>
      <c r="I89" s="2"/>
      <c r="J89" s="3">
        <v>8485</v>
      </c>
      <c r="K89" s="3">
        <v>7983</v>
      </c>
      <c r="L89" s="3">
        <v>5750</v>
      </c>
      <c r="M89" s="3">
        <v>11364</v>
      </c>
      <c r="N89" s="3">
        <v>6541</v>
      </c>
      <c r="O89" s="3">
        <v>4676</v>
      </c>
      <c r="P89" s="3">
        <v>7675</v>
      </c>
      <c r="Q89" s="3">
        <v>60556</v>
      </c>
      <c r="R89" s="3">
        <v>9652</v>
      </c>
      <c r="S89" s="3">
        <v>15277</v>
      </c>
      <c r="T89" s="3">
        <v>18608</v>
      </c>
      <c r="U89" s="3">
        <v>21940</v>
      </c>
      <c r="V89" s="3">
        <v>25841</v>
      </c>
      <c r="W89" s="3">
        <v>28782</v>
      </c>
      <c r="X89" s="3">
        <v>24734</v>
      </c>
      <c r="Y89" s="3">
        <f t="shared" si="9"/>
        <v>43804</v>
      </c>
      <c r="Z89" s="2"/>
      <c r="AA89" s="2"/>
      <c r="AB89" s="2"/>
      <c r="AC89" s="2"/>
      <c r="AD89" s="2"/>
      <c r="AE89" s="89" t="s">
        <v>142</v>
      </c>
      <c r="AF89" s="90"/>
      <c r="AG89" s="92">
        <v>21940</v>
      </c>
      <c r="AH89" s="92">
        <v>25841</v>
      </c>
      <c r="AI89" s="92">
        <v>28782</v>
      </c>
      <c r="AJ89" s="92">
        <v>24734</v>
      </c>
      <c r="AK89" s="92">
        <v>43804</v>
      </c>
    </row>
    <row r="90" spans="4:37" ht="16">
      <c r="D90" s="16" t="s">
        <v>143</v>
      </c>
      <c r="E90" s="26"/>
      <c r="F90" s="26"/>
      <c r="G90" s="2"/>
      <c r="H90" s="2"/>
      <c r="I90" s="2"/>
      <c r="J90" s="3">
        <v>1762</v>
      </c>
      <c r="K90" s="2">
        <v>313</v>
      </c>
      <c r="L90" s="2">
        <v>0</v>
      </c>
      <c r="M90" s="2">
        <v>891</v>
      </c>
      <c r="N90" s="2">
        <v>1</v>
      </c>
      <c r="O90" s="3">
        <v>1273</v>
      </c>
      <c r="P90" s="3">
        <v>2555</v>
      </c>
      <c r="Q90" s="3">
        <v>7864</v>
      </c>
      <c r="R90" s="3">
        <v>2760</v>
      </c>
      <c r="S90" s="3">
        <v>8071</v>
      </c>
      <c r="T90" s="3">
        <v>9133</v>
      </c>
      <c r="U90" s="3">
        <v>9585</v>
      </c>
      <c r="V90" s="3">
        <v>15312</v>
      </c>
      <c r="W90" s="3">
        <v>6669</v>
      </c>
      <c r="X90" s="3">
        <v>12127</v>
      </c>
      <c r="Y90" s="3">
        <f t="shared" si="9"/>
        <v>151095</v>
      </c>
      <c r="Z90" s="3"/>
      <c r="AA90" s="3"/>
      <c r="AB90" s="3"/>
      <c r="AC90" s="3"/>
      <c r="AD90" s="3"/>
      <c r="AE90" s="89" t="s">
        <v>143</v>
      </c>
      <c r="AF90" s="90"/>
      <c r="AG90" s="92">
        <v>9585</v>
      </c>
      <c r="AH90" s="92">
        <v>15312</v>
      </c>
      <c r="AI90" s="92">
        <v>6669</v>
      </c>
      <c r="AJ90" s="92">
        <v>12127</v>
      </c>
      <c r="AK90" s="92">
        <v>151095</v>
      </c>
    </row>
    <row r="91" spans="4:37" ht="16">
      <c r="D91" s="16" t="s">
        <v>144</v>
      </c>
      <c r="E91" s="26"/>
      <c r="F91" s="26"/>
      <c r="G91" s="3"/>
      <c r="H91" s="3"/>
      <c r="I91" s="2"/>
      <c r="J91" s="3">
        <v>6723</v>
      </c>
      <c r="K91" s="3">
        <v>7670</v>
      </c>
      <c r="L91" s="3">
        <v>5750</v>
      </c>
      <c r="M91" s="3">
        <v>10473</v>
      </c>
      <c r="N91" s="3">
        <v>6541</v>
      </c>
      <c r="O91" s="3">
        <v>3403</v>
      </c>
      <c r="P91" s="3">
        <v>5121</v>
      </c>
      <c r="Q91" s="3">
        <v>52692</v>
      </c>
      <c r="R91" s="3">
        <v>6892</v>
      </c>
      <c r="S91" s="3">
        <v>7206</v>
      </c>
      <c r="T91" s="3">
        <v>9475</v>
      </c>
      <c r="U91" s="3">
        <v>12355</v>
      </c>
      <c r="V91" s="3">
        <v>10529</v>
      </c>
      <c r="W91" s="3">
        <v>22113</v>
      </c>
      <c r="X91" s="3">
        <v>12607</v>
      </c>
      <c r="Y91" s="3">
        <f t="shared" ref="Y91:Y153" si="10">AK91</f>
        <v>-107291</v>
      </c>
      <c r="Z91" s="2"/>
      <c r="AA91" s="2"/>
      <c r="AB91" s="2"/>
      <c r="AC91" s="2"/>
      <c r="AD91" s="2"/>
      <c r="AE91" s="89" t="s">
        <v>144</v>
      </c>
      <c r="AF91" s="90"/>
      <c r="AG91" s="92">
        <v>12355</v>
      </c>
      <c r="AH91" s="92">
        <v>10529</v>
      </c>
      <c r="AI91" s="92">
        <v>22113</v>
      </c>
      <c r="AJ91" s="92">
        <v>12607</v>
      </c>
      <c r="AK91" s="92">
        <v>-107291</v>
      </c>
    </row>
    <row r="92" spans="4:37" ht="16">
      <c r="D92" s="16" t="s">
        <v>145</v>
      </c>
      <c r="E92" s="26"/>
      <c r="F92" s="26"/>
      <c r="G92" s="3"/>
      <c r="H92" s="3"/>
      <c r="I92" s="3"/>
      <c r="J92" s="3">
        <v>390660</v>
      </c>
      <c r="K92" s="3">
        <v>-139342</v>
      </c>
      <c r="L92" s="3">
        <v>488202</v>
      </c>
      <c r="M92" s="3">
        <v>467839</v>
      </c>
      <c r="N92" s="3">
        <v>631831</v>
      </c>
      <c r="O92" s="3">
        <v>796725</v>
      </c>
      <c r="P92" s="3">
        <v>1087557</v>
      </c>
      <c r="Q92" s="3">
        <v>1262427</v>
      </c>
      <c r="R92" s="3">
        <v>1045676</v>
      </c>
      <c r="S92" s="3">
        <v>1375754</v>
      </c>
      <c r="T92" s="3">
        <v>1721147</v>
      </c>
      <c r="U92" s="3">
        <v>2118013</v>
      </c>
      <c r="V92" s="3">
        <v>1920210</v>
      </c>
      <c r="W92" s="3">
        <v>1923585</v>
      </c>
      <c r="X92" s="3">
        <v>2399829</v>
      </c>
      <c r="Y92" s="3">
        <f t="shared" si="10"/>
        <v>3878561</v>
      </c>
      <c r="Z92" s="3"/>
      <c r="AA92" s="3"/>
      <c r="AB92" s="3"/>
      <c r="AC92" s="3"/>
      <c r="AD92" s="3"/>
      <c r="AE92" s="89" t="s">
        <v>145</v>
      </c>
      <c r="AF92" s="90"/>
      <c r="AG92" s="92">
        <v>2118013</v>
      </c>
      <c r="AH92" s="92">
        <v>1920210</v>
      </c>
      <c r="AI92" s="92">
        <v>1923585</v>
      </c>
      <c r="AJ92" s="92">
        <v>2399829</v>
      </c>
      <c r="AK92" s="92">
        <v>3878561</v>
      </c>
    </row>
    <row r="93" spans="4:37" ht="16">
      <c r="D93" s="16" t="s">
        <v>146</v>
      </c>
      <c r="E93" s="26"/>
      <c r="F93" s="26"/>
      <c r="G93" s="2"/>
      <c r="H93" s="2"/>
      <c r="I93" s="3"/>
      <c r="J93" s="2">
        <v>0</v>
      </c>
      <c r="K93" s="3">
        <v>13119</v>
      </c>
      <c r="L93" s="3">
        <v>52167</v>
      </c>
      <c r="M93" s="3">
        <v>116136</v>
      </c>
      <c r="N93" s="3">
        <v>115957</v>
      </c>
      <c r="O93" s="3">
        <v>150417</v>
      </c>
      <c r="P93" s="3">
        <v>122073</v>
      </c>
      <c r="Q93" s="3">
        <v>170939</v>
      </c>
      <c r="R93" s="3">
        <v>146541</v>
      </c>
      <c r="S93" s="3">
        <v>214935</v>
      </c>
      <c r="T93" s="3">
        <v>192155</v>
      </c>
      <c r="U93" s="3">
        <v>226730</v>
      </c>
      <c r="V93" s="3">
        <v>213396</v>
      </c>
      <c r="W93" s="3">
        <v>205948</v>
      </c>
      <c r="X93" s="3">
        <v>270988</v>
      </c>
      <c r="Y93" s="3">
        <f t="shared" si="10"/>
        <v>370028</v>
      </c>
      <c r="Z93" s="3"/>
      <c r="AA93" s="3"/>
      <c r="AB93" s="3"/>
      <c r="AC93" s="3"/>
      <c r="AD93" s="3"/>
      <c r="AE93" s="89" t="s">
        <v>146</v>
      </c>
      <c r="AF93" s="90"/>
      <c r="AG93" s="92">
        <v>226730</v>
      </c>
      <c r="AH93" s="92">
        <v>213396</v>
      </c>
      <c r="AI93" s="92">
        <v>205948</v>
      </c>
      <c r="AJ93" s="92">
        <v>270988</v>
      </c>
      <c r="AK93" s="92">
        <v>370028</v>
      </c>
    </row>
    <row r="94" spans="4:37" ht="16">
      <c r="D94" s="16" t="s">
        <v>147</v>
      </c>
      <c r="E94" s="26"/>
      <c r="F94" s="26"/>
      <c r="G94" s="2"/>
      <c r="H94" s="2"/>
      <c r="I94" s="2"/>
      <c r="J94" s="2">
        <v>0</v>
      </c>
      <c r="K94" s="2">
        <v>0</v>
      </c>
      <c r="L94" s="2">
        <v>-837</v>
      </c>
      <c r="M94" s="3">
        <v>-8812</v>
      </c>
      <c r="N94" s="3">
        <v>3064</v>
      </c>
      <c r="O94" s="3">
        <v>-10534</v>
      </c>
      <c r="P94" s="3">
        <v>-10270</v>
      </c>
      <c r="Q94" s="3">
        <v>-7165</v>
      </c>
      <c r="R94" s="3">
        <v>11048</v>
      </c>
      <c r="S94" s="3">
        <v>-12840</v>
      </c>
      <c r="T94" s="3">
        <v>6167</v>
      </c>
      <c r="U94" s="3">
        <v>6524</v>
      </c>
      <c r="V94" s="3">
        <v>-13111</v>
      </c>
      <c r="W94" s="3">
        <v>4135</v>
      </c>
      <c r="X94" s="3">
        <v>-6569</v>
      </c>
      <c r="Y94" s="3">
        <f t="shared" si="10"/>
        <v>-6843</v>
      </c>
      <c r="Z94" s="2"/>
      <c r="AA94" s="2"/>
      <c r="AB94" s="2"/>
      <c r="AC94" s="2"/>
      <c r="AD94" s="2"/>
      <c r="AE94" s="89" t="s">
        <v>147</v>
      </c>
      <c r="AF94" s="90"/>
      <c r="AG94" s="92">
        <v>6524</v>
      </c>
      <c r="AH94" s="92">
        <v>-13111</v>
      </c>
      <c r="AI94" s="92">
        <v>4135</v>
      </c>
      <c r="AJ94" s="92">
        <v>-6569</v>
      </c>
      <c r="AK94" s="92">
        <v>-6843</v>
      </c>
    </row>
    <row r="95" spans="4:37" ht="16">
      <c r="D95" s="16" t="s">
        <v>148</v>
      </c>
      <c r="E95" s="26"/>
      <c r="F95" s="26"/>
      <c r="G95" s="2"/>
      <c r="H95" s="2"/>
      <c r="I95" s="3"/>
      <c r="J95" s="2">
        <v>0</v>
      </c>
      <c r="K95" s="3">
        <v>13119</v>
      </c>
      <c r="L95" s="3">
        <v>51330</v>
      </c>
      <c r="M95" s="3">
        <v>107325</v>
      </c>
      <c r="N95" s="3">
        <v>119020</v>
      </c>
      <c r="O95" s="3">
        <v>139883</v>
      </c>
      <c r="P95" s="3">
        <v>111803</v>
      </c>
      <c r="Q95" s="3">
        <v>163774</v>
      </c>
      <c r="R95" s="3">
        <v>157589</v>
      </c>
      <c r="S95" s="3">
        <v>202095</v>
      </c>
      <c r="T95" s="3">
        <v>198322</v>
      </c>
      <c r="U95" s="3">
        <v>233254</v>
      </c>
      <c r="V95" s="3">
        <v>200286</v>
      </c>
      <c r="W95" s="3">
        <v>210084</v>
      </c>
      <c r="X95" s="3">
        <v>264419</v>
      </c>
      <c r="Y95" s="3">
        <f t="shared" si="10"/>
        <v>363184</v>
      </c>
      <c r="Z95" s="3"/>
      <c r="AA95" s="3"/>
      <c r="AB95" s="3"/>
      <c r="AC95" s="3"/>
      <c r="AD95" s="3"/>
      <c r="AE95" s="89" t="s">
        <v>148</v>
      </c>
      <c r="AF95" s="90"/>
      <c r="AG95" s="92">
        <v>233254</v>
      </c>
      <c r="AH95" s="92">
        <v>200286</v>
      </c>
      <c r="AI95" s="92">
        <v>210084</v>
      </c>
      <c r="AJ95" s="92">
        <v>264419</v>
      </c>
      <c r="AK95" s="92">
        <v>363184</v>
      </c>
    </row>
    <row r="96" spans="4:37" ht="16">
      <c r="D96" s="16" t="s">
        <v>149</v>
      </c>
      <c r="E96" s="26"/>
      <c r="F96" s="26"/>
      <c r="G96" s="3"/>
      <c r="H96" s="3"/>
      <c r="I96" s="3"/>
      <c r="J96" s="3">
        <v>390660</v>
      </c>
      <c r="K96" s="3">
        <v>-152461</v>
      </c>
      <c r="L96" s="3">
        <v>436872</v>
      </c>
      <c r="M96" s="3">
        <v>360514</v>
      </c>
      <c r="N96" s="3">
        <v>512811</v>
      </c>
      <c r="O96" s="3">
        <v>656842</v>
      </c>
      <c r="P96" s="3">
        <v>975754</v>
      </c>
      <c r="Q96" s="3">
        <v>1098654</v>
      </c>
      <c r="R96" s="3">
        <v>888087</v>
      </c>
      <c r="S96" s="3">
        <v>1173659</v>
      </c>
      <c r="T96" s="3">
        <v>1522825</v>
      </c>
      <c r="U96" s="3">
        <v>1884759</v>
      </c>
      <c r="V96" s="3">
        <v>1719924</v>
      </c>
      <c r="W96" s="3">
        <v>1713502</v>
      </c>
      <c r="X96" s="3">
        <v>2135410</v>
      </c>
      <c r="Y96" s="3">
        <f t="shared" si="10"/>
        <v>3515377</v>
      </c>
      <c r="Z96" s="3"/>
      <c r="AA96" s="3"/>
      <c r="AB96" s="3"/>
      <c r="AC96" s="3"/>
      <c r="AD96" s="3"/>
      <c r="AE96" s="89" t="s">
        <v>149</v>
      </c>
      <c r="AF96" s="90"/>
      <c r="AG96" s="92">
        <v>1884759</v>
      </c>
      <c r="AH96" s="92">
        <v>1719924</v>
      </c>
      <c r="AI96" s="92">
        <v>1713502</v>
      </c>
      <c r="AJ96" s="92">
        <v>2135410</v>
      </c>
      <c r="AK96" s="92">
        <v>3515377</v>
      </c>
    </row>
    <row r="97" spans="4:37" ht="16">
      <c r="D97" s="16" t="s">
        <v>150</v>
      </c>
      <c r="E97" s="26"/>
      <c r="F97" s="26"/>
      <c r="G97" s="2"/>
      <c r="H97" s="2"/>
      <c r="I97" s="2"/>
      <c r="J97" s="3">
        <v>1048</v>
      </c>
      <c r="K97" s="2">
        <v>591</v>
      </c>
      <c r="L97" s="3">
        <v>1510</v>
      </c>
      <c r="M97" s="3">
        <v>-1799</v>
      </c>
      <c r="N97" s="2">
        <v>-825</v>
      </c>
      <c r="O97" s="2">
        <v>21</v>
      </c>
      <c r="P97" s="2">
        <v>-65</v>
      </c>
      <c r="Q97" s="3">
        <v>36682</v>
      </c>
      <c r="R97" s="3">
        <v>35004</v>
      </c>
      <c r="S97" s="3">
        <v>80422</v>
      </c>
      <c r="T97" s="3">
        <v>145738</v>
      </c>
      <c r="U97" s="3">
        <v>100787</v>
      </c>
      <c r="V97" s="3">
        <v>81031</v>
      </c>
      <c r="W97" s="3">
        <v>85426</v>
      </c>
      <c r="X97" s="3">
        <v>280331</v>
      </c>
      <c r="Y97" s="3">
        <f t="shared" si="10"/>
        <v>822860</v>
      </c>
      <c r="Z97" s="2"/>
      <c r="AA97" s="2"/>
      <c r="AB97" s="2"/>
      <c r="AC97" s="2"/>
      <c r="AD97" s="2"/>
      <c r="AE97" s="89" t="s">
        <v>150</v>
      </c>
      <c r="AF97" s="90"/>
      <c r="AG97" s="92">
        <v>100787</v>
      </c>
      <c r="AH97" s="92">
        <v>81031</v>
      </c>
      <c r="AI97" s="92">
        <v>85426</v>
      </c>
      <c r="AJ97" s="92">
        <v>280331</v>
      </c>
      <c r="AK97" s="92">
        <v>822860</v>
      </c>
    </row>
    <row r="98" spans="4:37" ht="31">
      <c r="D98" s="16" t="s">
        <v>151</v>
      </c>
      <c r="E98" s="26"/>
      <c r="F98" s="26"/>
      <c r="G98" s="3"/>
      <c r="H98" s="3"/>
      <c r="I98" s="3"/>
      <c r="J98" s="3">
        <v>389612</v>
      </c>
      <c r="K98" s="3">
        <v>-153053</v>
      </c>
      <c r="L98" s="3">
        <v>435363</v>
      </c>
      <c r="M98" s="3">
        <v>362313</v>
      </c>
      <c r="N98" s="3">
        <v>513636</v>
      </c>
      <c r="O98" s="3">
        <v>656821</v>
      </c>
      <c r="P98" s="3">
        <v>975819</v>
      </c>
      <c r="Q98" s="3">
        <v>1061971</v>
      </c>
      <c r="R98" s="3">
        <v>853082</v>
      </c>
      <c r="S98" s="3">
        <v>1093237</v>
      </c>
      <c r="T98" s="3">
        <v>1377087</v>
      </c>
      <c r="U98" s="3">
        <v>1783972</v>
      </c>
      <c r="V98" s="3">
        <v>1638894</v>
      </c>
      <c r="W98" s="3">
        <v>1628076</v>
      </c>
      <c r="X98" s="3">
        <v>1855080</v>
      </c>
      <c r="Y98" s="3">
        <f t="shared" si="10"/>
        <v>2692517</v>
      </c>
      <c r="Z98" s="3"/>
      <c r="AA98" s="3"/>
      <c r="AB98" s="3"/>
      <c r="AC98" s="3"/>
      <c r="AD98" s="3"/>
      <c r="AE98" s="89" t="s">
        <v>151</v>
      </c>
      <c r="AF98" s="90"/>
      <c r="AG98" s="92">
        <v>1783972</v>
      </c>
      <c r="AH98" s="92">
        <v>1638894</v>
      </c>
      <c r="AI98" s="92">
        <v>1628076</v>
      </c>
      <c r="AJ98" s="92">
        <v>1855080</v>
      </c>
      <c r="AK98" s="92">
        <v>2692517</v>
      </c>
    </row>
    <row r="99" spans="4:37">
      <c r="J99" s="1"/>
      <c r="K99" s="1"/>
      <c r="L99" s="1"/>
      <c r="M99" s="1"/>
      <c r="N99" s="1"/>
      <c r="O99" s="1"/>
      <c r="P99" s="1"/>
      <c r="Q99" s="1"/>
      <c r="R99" s="1"/>
      <c r="S99" s="1"/>
      <c r="T99" s="1"/>
      <c r="U99" s="1"/>
      <c r="V99" s="1"/>
      <c r="W99" s="1"/>
      <c r="X99" s="1"/>
      <c r="Y99" s="3">
        <f t="shared" si="10"/>
        <v>0</v>
      </c>
      <c r="Z99" s="1"/>
      <c r="AA99" s="1"/>
      <c r="AB99" s="1"/>
      <c r="AC99" s="1"/>
      <c r="AD99" s="1"/>
      <c r="AE99" s="1"/>
    </row>
    <row r="100" spans="4:37" ht="16">
      <c r="D100" s="12" t="s">
        <v>152</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89" t="s">
        <v>152</v>
      </c>
      <c r="AF100" s="90"/>
      <c r="AG100" s="91"/>
      <c r="AH100" s="91"/>
      <c r="AI100" s="91"/>
      <c r="AJ100" s="91"/>
      <c r="AK100" s="91"/>
    </row>
    <row r="101" spans="4:37" ht="16">
      <c r="D101" s="18" t="s">
        <v>153</v>
      </c>
      <c r="E101" s="28"/>
      <c r="F101" s="28"/>
      <c r="H101" s="18"/>
      <c r="I101" s="8"/>
      <c r="J101" s="3">
        <v>392040</v>
      </c>
      <c r="K101" s="3">
        <v>-141659</v>
      </c>
      <c r="L101" s="3">
        <v>484189</v>
      </c>
      <c r="M101" s="3">
        <v>467839</v>
      </c>
      <c r="N101" s="3">
        <v>631831</v>
      </c>
      <c r="O101" s="3">
        <v>796725</v>
      </c>
      <c r="P101" s="3">
        <v>1087557</v>
      </c>
      <c r="Q101" s="3">
        <v>1262427</v>
      </c>
      <c r="R101" s="3">
        <v>1045676</v>
      </c>
      <c r="S101" s="3">
        <v>1375754</v>
      </c>
      <c r="T101" s="3">
        <v>1721147</v>
      </c>
      <c r="U101" s="3">
        <v>2118013</v>
      </c>
      <c r="V101" s="3">
        <v>1920210</v>
      </c>
      <c r="W101" s="3">
        <v>1923585</v>
      </c>
      <c r="X101" s="3">
        <v>2399829</v>
      </c>
      <c r="Y101" s="3">
        <f t="shared" si="10"/>
        <v>3878561</v>
      </c>
      <c r="Z101" s="3"/>
      <c r="AA101" s="3"/>
      <c r="AB101" s="3"/>
      <c r="AC101" s="3"/>
      <c r="AD101" s="3"/>
      <c r="AE101" s="89" t="s">
        <v>153</v>
      </c>
      <c r="AF101" s="90"/>
      <c r="AG101" s="92">
        <v>2118013</v>
      </c>
      <c r="AH101" s="92">
        <v>1920210</v>
      </c>
      <c r="AI101" s="92">
        <v>1923585</v>
      </c>
      <c r="AJ101" s="92">
        <v>2399829</v>
      </c>
      <c r="AK101" s="92">
        <v>3878561</v>
      </c>
    </row>
    <row r="102" spans="4:37" ht="16">
      <c r="D102" s="13" t="s">
        <v>154</v>
      </c>
      <c r="E102" s="23"/>
      <c r="F102" s="23"/>
      <c r="H102" s="13"/>
      <c r="I102" s="8"/>
      <c r="J102" s="3">
        <v>-170939</v>
      </c>
      <c r="K102" s="3">
        <v>372073</v>
      </c>
      <c r="L102" s="3">
        <v>-127344</v>
      </c>
      <c r="M102" s="3">
        <v>-113449</v>
      </c>
      <c r="N102" s="3">
        <v>-187141</v>
      </c>
      <c r="O102" s="3">
        <v>-301056</v>
      </c>
      <c r="P102" s="3">
        <v>-587344</v>
      </c>
      <c r="Q102" s="3">
        <v>-525011</v>
      </c>
      <c r="R102" s="3">
        <v>-247842</v>
      </c>
      <c r="S102" s="3">
        <v>-367738</v>
      </c>
      <c r="T102" s="3">
        <v>-589980</v>
      </c>
      <c r="U102" s="3">
        <v>-1092154</v>
      </c>
      <c r="V102" s="3">
        <v>-787257</v>
      </c>
      <c r="W102" s="3">
        <v>-297860</v>
      </c>
      <c r="X102" s="3">
        <v>367074</v>
      </c>
      <c r="Y102" s="3">
        <f t="shared" si="10"/>
        <v>1124350</v>
      </c>
      <c r="Z102" s="3"/>
      <c r="AA102" s="3"/>
      <c r="AB102" s="3"/>
      <c r="AC102" s="3"/>
      <c r="AD102" s="3"/>
      <c r="AE102" s="89" t="s">
        <v>154</v>
      </c>
      <c r="AF102" s="90"/>
      <c r="AG102" s="92">
        <v>-1092154</v>
      </c>
      <c r="AH102" s="92">
        <v>-787257</v>
      </c>
      <c r="AI102" s="92">
        <v>-297860</v>
      </c>
      <c r="AJ102" s="92">
        <v>367074</v>
      </c>
      <c r="AK102" s="92">
        <v>1124350</v>
      </c>
    </row>
    <row r="103" spans="4:37" ht="16">
      <c r="D103" s="15" t="s">
        <v>155</v>
      </c>
      <c r="E103" s="25"/>
      <c r="F103" s="25"/>
      <c r="H103" s="6"/>
      <c r="I103" s="6"/>
      <c r="J103" s="4">
        <v>28138</v>
      </c>
      <c r="K103" s="4">
        <v>36115</v>
      </c>
      <c r="L103" s="4">
        <v>46874</v>
      </c>
      <c r="M103" s="4">
        <v>43483</v>
      </c>
      <c r="N103" s="4">
        <v>40646</v>
      </c>
      <c r="O103" s="4">
        <v>61124</v>
      </c>
      <c r="P103" s="4">
        <v>61184</v>
      </c>
      <c r="Q103" s="4">
        <v>57143</v>
      </c>
      <c r="R103" s="4">
        <v>132711</v>
      </c>
      <c r="S103" s="4">
        <v>139557</v>
      </c>
      <c r="T103" s="4">
        <v>130118</v>
      </c>
      <c r="U103" s="4">
        <v>161304</v>
      </c>
      <c r="V103" s="4">
        <v>182619</v>
      </c>
      <c r="W103" s="4">
        <v>321517</v>
      </c>
      <c r="X103" s="4">
        <v>892770</v>
      </c>
      <c r="Y103" s="3">
        <f t="shared" si="10"/>
        <v>1225257</v>
      </c>
      <c r="Z103" s="4"/>
      <c r="AA103" s="4"/>
      <c r="AB103" s="4"/>
      <c r="AC103" s="4"/>
      <c r="AD103" s="4"/>
      <c r="AE103" s="96" t="s">
        <v>155</v>
      </c>
      <c r="AF103" s="90"/>
      <c r="AG103" s="94">
        <v>161304</v>
      </c>
      <c r="AH103" s="94">
        <v>182619</v>
      </c>
      <c r="AI103" s="94">
        <v>321517</v>
      </c>
      <c r="AJ103" s="94">
        <v>892770</v>
      </c>
      <c r="AK103" s="94">
        <v>1225257</v>
      </c>
    </row>
    <row r="104" spans="4:37" ht="16">
      <c r="D104" s="15" t="s">
        <v>156</v>
      </c>
      <c r="E104" s="25"/>
      <c r="F104" s="25"/>
      <c r="H104" s="15"/>
      <c r="I104" s="8"/>
      <c r="J104" s="4">
        <v>42861</v>
      </c>
      <c r="K104" s="4">
        <v>467980</v>
      </c>
      <c r="L104" s="4">
        <v>-220372</v>
      </c>
      <c r="M104" s="4">
        <v>-36981</v>
      </c>
      <c r="N104" s="4">
        <v>59221</v>
      </c>
      <c r="O104" s="4">
        <v>95357</v>
      </c>
      <c r="P104" s="4">
        <v>36502</v>
      </c>
      <c r="Q104" s="4">
        <v>-26958</v>
      </c>
      <c r="R104" s="4">
        <v>8470</v>
      </c>
      <c r="S104" s="4">
        <v>-7712</v>
      </c>
      <c r="T104" s="4">
        <v>63226</v>
      </c>
      <c r="U104" s="4">
        <v>-181821</v>
      </c>
      <c r="V104" s="4">
        <v>-37004</v>
      </c>
      <c r="W104" s="4">
        <v>23058</v>
      </c>
      <c r="X104" s="4">
        <v>18406</v>
      </c>
      <c r="Y104" s="3">
        <f t="shared" si="10"/>
        <v>98981</v>
      </c>
      <c r="Z104" s="4"/>
      <c r="AA104" s="4"/>
      <c r="AB104" s="4"/>
      <c r="AC104" s="4"/>
      <c r="AD104" s="4"/>
      <c r="AE104" s="96" t="s">
        <v>156</v>
      </c>
      <c r="AF104" s="90"/>
      <c r="AG104" s="94">
        <v>-181821</v>
      </c>
      <c r="AH104" s="94">
        <v>-37004</v>
      </c>
      <c r="AI104" s="94">
        <v>23058</v>
      </c>
      <c r="AJ104" s="94">
        <v>18406</v>
      </c>
      <c r="AK104" s="94">
        <v>98981</v>
      </c>
    </row>
    <row r="105" spans="4:37" ht="16">
      <c r="D105" s="15" t="s">
        <v>157</v>
      </c>
      <c r="E105" s="25"/>
      <c r="F105" s="25"/>
      <c r="H105" s="15"/>
      <c r="I105" s="8"/>
      <c r="J105" s="4">
        <v>-57990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157</v>
      </c>
      <c r="AF105" s="90"/>
      <c r="AG105" s="90">
        <v>0</v>
      </c>
      <c r="AH105" s="90">
        <v>0</v>
      </c>
      <c r="AI105" s="90">
        <v>0</v>
      </c>
      <c r="AJ105" s="90">
        <v>0</v>
      </c>
      <c r="AK105" s="90">
        <v>0</v>
      </c>
    </row>
    <row r="106" spans="4:37" ht="16">
      <c r="D106" s="15" t="s">
        <v>158</v>
      </c>
      <c r="E106" s="25"/>
      <c r="F106" s="25"/>
      <c r="H106" s="15"/>
      <c r="I106" s="8"/>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158</v>
      </c>
      <c r="AF106" s="90"/>
      <c r="AG106" s="90">
        <v>0</v>
      </c>
      <c r="AH106" s="90">
        <v>0</v>
      </c>
      <c r="AI106" s="90">
        <v>0</v>
      </c>
      <c r="AJ106" s="90">
        <v>0</v>
      </c>
      <c r="AK106" s="90">
        <v>0</v>
      </c>
    </row>
    <row r="107" spans="4:37" ht="16">
      <c r="D107" s="15" t="s">
        <v>159</v>
      </c>
      <c r="E107" s="25"/>
      <c r="F107" s="25"/>
      <c r="H107" s="15"/>
      <c r="I107" s="8"/>
      <c r="J107" s="5">
        <v>0</v>
      </c>
      <c r="K107" s="5">
        <v>6</v>
      </c>
      <c r="L107" s="4">
        <v>4402</v>
      </c>
      <c r="M107" s="5">
        <v>986</v>
      </c>
      <c r="N107" s="4">
        <v>2396</v>
      </c>
      <c r="O107" s="5">
        <v>-356</v>
      </c>
      <c r="P107" s="4">
        <v>4239</v>
      </c>
      <c r="Q107" s="4">
        <v>1641</v>
      </c>
      <c r="R107" s="5">
        <v>-29</v>
      </c>
      <c r="S107" s="5">
        <v>280</v>
      </c>
      <c r="T107" s="5">
        <v>283</v>
      </c>
      <c r="U107" s="5">
        <v>180</v>
      </c>
      <c r="V107" s="5">
        <v>142</v>
      </c>
      <c r="W107" s="4">
        <v>51724</v>
      </c>
      <c r="X107" s="4">
        <v>-54068</v>
      </c>
      <c r="Y107" s="3">
        <f t="shared" si="10"/>
        <v>42357</v>
      </c>
      <c r="Z107" s="5"/>
      <c r="AA107" s="5"/>
      <c r="AB107" s="5"/>
      <c r="AC107" s="5"/>
      <c r="AD107" s="5"/>
      <c r="AE107" s="96" t="s">
        <v>159</v>
      </c>
      <c r="AF107" s="90"/>
      <c r="AG107" s="90">
        <v>180</v>
      </c>
      <c r="AH107" s="90">
        <v>142</v>
      </c>
      <c r="AI107" s="94">
        <v>51724</v>
      </c>
      <c r="AJ107" s="94">
        <v>-54068</v>
      </c>
      <c r="AK107" s="94">
        <v>42357</v>
      </c>
    </row>
    <row r="108" spans="4:37" ht="16">
      <c r="D108" s="15" t="s">
        <v>160</v>
      </c>
      <c r="E108" s="25"/>
      <c r="F108" s="25"/>
      <c r="H108" s="15"/>
      <c r="I108" s="8"/>
      <c r="J108" s="4">
        <v>-3870</v>
      </c>
      <c r="K108" s="4">
        <v>-2078</v>
      </c>
      <c r="L108" s="5">
        <v>0</v>
      </c>
      <c r="M108" s="5">
        <v>0</v>
      </c>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96" t="s">
        <v>160</v>
      </c>
      <c r="AF108" s="90"/>
      <c r="AG108" s="90">
        <v>0</v>
      </c>
      <c r="AH108" s="90">
        <v>0</v>
      </c>
      <c r="AI108" s="90">
        <v>0</v>
      </c>
      <c r="AJ108" s="90">
        <v>0</v>
      </c>
      <c r="AK108" s="90">
        <v>0</v>
      </c>
    </row>
    <row r="109" spans="4:37" ht="16">
      <c r="D109" s="15" t="s">
        <v>161</v>
      </c>
      <c r="E109" s="25"/>
      <c r="F109" s="25"/>
      <c r="H109" s="15"/>
      <c r="I109" s="8"/>
      <c r="J109" s="4">
        <v>-189556</v>
      </c>
      <c r="K109" s="4">
        <v>-93986</v>
      </c>
      <c r="L109" s="4">
        <v>115420</v>
      </c>
      <c r="M109" s="4">
        <v>-41985</v>
      </c>
      <c r="N109" s="4">
        <v>-360680</v>
      </c>
      <c r="O109" s="4">
        <v>-494977</v>
      </c>
      <c r="P109" s="4">
        <v>-746416</v>
      </c>
      <c r="Q109" s="4">
        <v>-594251</v>
      </c>
      <c r="R109" s="4">
        <v>-462961</v>
      </c>
      <c r="S109" s="4">
        <v>-560022</v>
      </c>
      <c r="T109" s="4">
        <v>-888644</v>
      </c>
      <c r="U109" s="4">
        <v>-1298329</v>
      </c>
      <c r="V109" s="4">
        <v>-1347444</v>
      </c>
      <c r="W109" s="4">
        <v>-1115999</v>
      </c>
      <c r="X109" s="4">
        <v>-1163258</v>
      </c>
      <c r="Y109" s="3">
        <f t="shared" si="10"/>
        <v>-1130010</v>
      </c>
      <c r="Z109" s="4"/>
      <c r="AA109" s="4"/>
      <c r="AB109" s="4"/>
      <c r="AC109" s="4"/>
      <c r="AD109" s="4"/>
      <c r="AE109" s="96" t="s">
        <v>161</v>
      </c>
      <c r="AF109" s="90"/>
      <c r="AG109" s="94">
        <v>-1298329</v>
      </c>
      <c r="AH109" s="94">
        <v>-1347444</v>
      </c>
      <c r="AI109" s="94">
        <v>-1115999</v>
      </c>
      <c r="AJ109" s="94">
        <v>-1163258</v>
      </c>
      <c r="AK109" s="94">
        <v>-1130010</v>
      </c>
    </row>
    <row r="110" spans="4:37" ht="16">
      <c r="D110" s="15" t="s">
        <v>162</v>
      </c>
      <c r="E110" s="25"/>
      <c r="F110" s="25"/>
      <c r="H110" s="15"/>
      <c r="I110" s="8"/>
      <c r="J110" s="5">
        <v>0</v>
      </c>
      <c r="K110" s="4">
        <v>-53626</v>
      </c>
      <c r="L110" s="4">
        <v>-81771</v>
      </c>
      <c r="M110" s="4">
        <v>-114894</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162</v>
      </c>
      <c r="AF110" s="90"/>
      <c r="AG110" s="90">
        <v>0</v>
      </c>
      <c r="AH110" s="90">
        <v>0</v>
      </c>
      <c r="AI110" s="90">
        <v>0</v>
      </c>
      <c r="AJ110" s="90">
        <v>0</v>
      </c>
      <c r="AK110" s="90">
        <v>0</v>
      </c>
    </row>
    <row r="111" spans="4:37" ht="16">
      <c r="D111" s="15" t="s">
        <v>163</v>
      </c>
      <c r="E111" s="25"/>
      <c r="F111" s="25"/>
      <c r="H111" s="15"/>
      <c r="I111" s="8"/>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163</v>
      </c>
      <c r="AF111" s="90"/>
      <c r="AG111" s="90">
        <v>0</v>
      </c>
      <c r="AH111" s="90">
        <v>0</v>
      </c>
      <c r="AI111" s="90">
        <v>0</v>
      </c>
      <c r="AJ111" s="90">
        <v>0</v>
      </c>
      <c r="AK111" s="90">
        <v>0</v>
      </c>
    </row>
    <row r="112" spans="4:37" ht="16">
      <c r="D112" s="15" t="s">
        <v>164</v>
      </c>
      <c r="E112" s="25"/>
      <c r="F112" s="25"/>
      <c r="H112" s="15"/>
      <c r="I112" s="8"/>
      <c r="J112" s="4">
        <v>9478</v>
      </c>
      <c r="K112" s="4">
        <v>17663</v>
      </c>
      <c r="L112" s="4">
        <v>8103</v>
      </c>
      <c r="M112" s="4">
        <v>35942</v>
      </c>
      <c r="N112" s="4">
        <v>71276</v>
      </c>
      <c r="O112" s="4">
        <v>37795</v>
      </c>
      <c r="P112" s="4">
        <v>57146</v>
      </c>
      <c r="Q112" s="4">
        <v>37414</v>
      </c>
      <c r="R112" s="4">
        <v>73967</v>
      </c>
      <c r="S112" s="4">
        <v>60159</v>
      </c>
      <c r="T112" s="4">
        <v>105038</v>
      </c>
      <c r="U112" s="4">
        <v>226511</v>
      </c>
      <c r="V112" s="4">
        <v>414430</v>
      </c>
      <c r="W112" s="4">
        <v>421840</v>
      </c>
      <c r="X112" s="4">
        <v>673224</v>
      </c>
      <c r="Y112" s="3">
        <f t="shared" si="10"/>
        <v>887765</v>
      </c>
      <c r="Z112" s="4"/>
      <c r="AA112" s="4"/>
      <c r="AB112" s="4"/>
      <c r="AC112" s="4"/>
      <c r="AD112" s="4"/>
      <c r="AE112" s="96" t="s">
        <v>164</v>
      </c>
      <c r="AF112" s="90"/>
      <c r="AG112" s="94">
        <v>226511</v>
      </c>
      <c r="AH112" s="94">
        <v>414430</v>
      </c>
      <c r="AI112" s="94">
        <v>421840</v>
      </c>
      <c r="AJ112" s="94">
        <v>673224</v>
      </c>
      <c r="AK112" s="94">
        <v>887765</v>
      </c>
    </row>
    <row r="113" spans="4:37" ht="16">
      <c r="D113" s="15" t="s">
        <v>165</v>
      </c>
      <c r="E113" s="25"/>
      <c r="F113" s="25"/>
      <c r="H113" s="15"/>
      <c r="I113" s="8"/>
      <c r="J113" s="5">
        <v>0</v>
      </c>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96" t="s">
        <v>165</v>
      </c>
      <c r="AF113" s="90"/>
      <c r="AG113" s="90">
        <v>0</v>
      </c>
      <c r="AH113" s="90">
        <v>0</v>
      </c>
      <c r="AI113" s="90">
        <v>0</v>
      </c>
      <c r="AJ113" s="90">
        <v>0</v>
      </c>
      <c r="AK113" s="90">
        <v>0</v>
      </c>
    </row>
    <row r="114" spans="4:37" ht="31">
      <c r="D114" s="13" t="s">
        <v>166</v>
      </c>
      <c r="E114" s="23"/>
      <c r="F114" s="23"/>
      <c r="H114" s="13"/>
      <c r="I114" s="8"/>
      <c r="J114" s="3">
        <v>221102</v>
      </c>
      <c r="K114" s="3">
        <v>230414</v>
      </c>
      <c r="L114" s="3">
        <v>356846</v>
      </c>
      <c r="M114" s="3">
        <v>354390</v>
      </c>
      <c r="N114" s="3">
        <v>444691</v>
      </c>
      <c r="O114" s="3">
        <v>495669</v>
      </c>
      <c r="P114" s="3">
        <v>500213</v>
      </c>
      <c r="Q114" s="3">
        <v>737417</v>
      </c>
      <c r="R114" s="3">
        <v>797834</v>
      </c>
      <c r="S114" s="3">
        <v>1008016</v>
      </c>
      <c r="T114" s="3">
        <v>1131167</v>
      </c>
      <c r="U114" s="3">
        <v>1025859</v>
      </c>
      <c r="V114" s="3">
        <v>1132953</v>
      </c>
      <c r="W114" s="3">
        <v>1625725</v>
      </c>
      <c r="X114" s="3">
        <v>2766903</v>
      </c>
      <c r="Y114" s="3">
        <f t="shared" si="10"/>
        <v>5002911</v>
      </c>
      <c r="Z114" s="3"/>
      <c r="AA114" s="3"/>
      <c r="AB114" s="3"/>
      <c r="AC114" s="3"/>
      <c r="AD114" s="3"/>
      <c r="AE114" s="89" t="s">
        <v>166</v>
      </c>
      <c r="AF114" s="90"/>
      <c r="AG114" s="92">
        <v>1025859</v>
      </c>
      <c r="AH114" s="92">
        <v>1132953</v>
      </c>
      <c r="AI114" s="92">
        <v>1625725</v>
      </c>
      <c r="AJ114" s="92">
        <v>2766903</v>
      </c>
      <c r="AK114" s="92">
        <v>5002911</v>
      </c>
    </row>
    <row r="115" spans="4:37" ht="16">
      <c r="D115" s="15" t="s">
        <v>167</v>
      </c>
      <c r="E115" s="25"/>
      <c r="F115" s="25"/>
      <c r="H115" s="15"/>
      <c r="I115" s="8"/>
      <c r="J115" s="4">
        <v>-148524</v>
      </c>
      <c r="K115" s="4">
        <v>-41950</v>
      </c>
      <c r="L115" s="4">
        <v>-142343</v>
      </c>
      <c r="M115" s="4">
        <v>-47359</v>
      </c>
      <c r="N115" s="4">
        <v>-13814</v>
      </c>
      <c r="O115" s="4">
        <v>-338994</v>
      </c>
      <c r="P115" s="4">
        <v>-196565</v>
      </c>
      <c r="Q115" s="4">
        <v>165139</v>
      </c>
      <c r="R115" s="4">
        <v>-399947</v>
      </c>
      <c r="S115" s="4">
        <v>363330</v>
      </c>
      <c r="T115" s="4">
        <v>-98125</v>
      </c>
      <c r="U115" s="4">
        <v>-729468</v>
      </c>
      <c r="V115" s="4">
        <v>175702</v>
      </c>
      <c r="W115" s="4">
        <v>-507285</v>
      </c>
      <c r="X115" s="4">
        <v>29623</v>
      </c>
      <c r="Y115" s="3">
        <f t="shared" si="10"/>
        <v>-770938</v>
      </c>
      <c r="Z115" s="4"/>
      <c r="AA115" s="4"/>
      <c r="AB115" s="4"/>
      <c r="AC115" s="4"/>
      <c r="AD115" s="4"/>
      <c r="AE115" s="96" t="s">
        <v>167</v>
      </c>
      <c r="AF115" s="90"/>
      <c r="AG115" s="94">
        <v>-729468</v>
      </c>
      <c r="AH115" s="94">
        <v>175702</v>
      </c>
      <c r="AI115" s="94">
        <v>-507285</v>
      </c>
      <c r="AJ115" s="94">
        <v>29623</v>
      </c>
      <c r="AK115" s="94">
        <v>-770938</v>
      </c>
    </row>
    <row r="116" spans="4:37" ht="16">
      <c r="D116" s="15" t="s">
        <v>168</v>
      </c>
      <c r="E116" s="25"/>
      <c r="F116" s="25"/>
      <c r="H116" s="15"/>
      <c r="I116" s="8"/>
      <c r="J116" s="4">
        <v>-107205</v>
      </c>
      <c r="K116" s="4">
        <v>96493</v>
      </c>
      <c r="L116" s="4">
        <v>-137880</v>
      </c>
      <c r="M116" s="4">
        <v>-329527</v>
      </c>
      <c r="N116" s="4">
        <v>-100574</v>
      </c>
      <c r="O116" s="4">
        <v>164159</v>
      </c>
      <c r="P116" s="4">
        <v>-71827</v>
      </c>
      <c r="Q116" s="4">
        <v>-47680</v>
      </c>
      <c r="R116" s="4">
        <v>54422</v>
      </c>
      <c r="S116" s="4">
        <v>-503436</v>
      </c>
      <c r="T116" s="4">
        <v>-324108</v>
      </c>
      <c r="U116" s="4">
        <v>596223</v>
      </c>
      <c r="V116" s="4">
        <v>-14174</v>
      </c>
      <c r="W116" s="4">
        <v>186109</v>
      </c>
      <c r="X116" s="4">
        <v>77639</v>
      </c>
      <c r="Y116" s="3">
        <f t="shared" si="10"/>
        <v>-622598</v>
      </c>
      <c r="Z116" s="4"/>
      <c r="AA116" s="4"/>
      <c r="AB116" s="4"/>
      <c r="AC116" s="4"/>
      <c r="AD116" s="4"/>
      <c r="AE116" s="96" t="s">
        <v>168</v>
      </c>
      <c r="AF116" s="90"/>
      <c r="AG116" s="94">
        <v>596223</v>
      </c>
      <c r="AH116" s="94">
        <v>-14174</v>
      </c>
      <c r="AI116" s="94">
        <v>186109</v>
      </c>
      <c r="AJ116" s="94">
        <v>77639</v>
      </c>
      <c r="AK116" s="94">
        <v>-622598</v>
      </c>
    </row>
    <row r="117" spans="4:37" ht="31">
      <c r="D117" s="15" t="s">
        <v>169</v>
      </c>
      <c r="E117" s="25"/>
      <c r="F117" s="25"/>
      <c r="H117" s="15"/>
      <c r="I117" s="8"/>
      <c r="J117" s="4">
        <v>210367</v>
      </c>
      <c r="K117" s="4">
        <v>-146141</v>
      </c>
      <c r="L117" s="4">
        <v>362698</v>
      </c>
      <c r="M117" s="4">
        <v>203656</v>
      </c>
      <c r="N117" s="4">
        <v>-3245</v>
      </c>
      <c r="O117" s="4">
        <v>399048</v>
      </c>
      <c r="P117" s="4">
        <v>-89544</v>
      </c>
      <c r="Q117" s="4">
        <v>29545</v>
      </c>
      <c r="R117" s="4">
        <v>613730</v>
      </c>
      <c r="S117" s="4">
        <v>93699</v>
      </c>
      <c r="T117" s="4">
        <v>446402</v>
      </c>
      <c r="U117" s="4">
        <v>-283282</v>
      </c>
      <c r="V117" s="4">
        <v>-400449</v>
      </c>
      <c r="W117" s="4">
        <v>-115930</v>
      </c>
      <c r="X117" s="4">
        <v>-854111</v>
      </c>
      <c r="Y117" s="3">
        <f t="shared" si="10"/>
        <v>126007</v>
      </c>
      <c r="Z117" s="4"/>
      <c r="AA117" s="4"/>
      <c r="AB117" s="4"/>
      <c r="AC117" s="4"/>
      <c r="AD117" s="4"/>
      <c r="AE117" s="96" t="s">
        <v>169</v>
      </c>
      <c r="AF117" s="90"/>
      <c r="AG117" s="94">
        <v>-283282</v>
      </c>
      <c r="AH117" s="94">
        <v>-400449</v>
      </c>
      <c r="AI117" s="94">
        <v>-115930</v>
      </c>
      <c r="AJ117" s="94">
        <v>-854111</v>
      </c>
      <c r="AK117" s="94">
        <v>126007</v>
      </c>
    </row>
    <row r="118" spans="4:37" ht="16">
      <c r="D118" s="15" t="s">
        <v>170</v>
      </c>
      <c r="E118" s="25"/>
      <c r="F118" s="25"/>
      <c r="H118" s="15"/>
      <c r="I118" s="8"/>
      <c r="J118" s="4">
        <v>-17015</v>
      </c>
      <c r="K118" s="5">
        <v>280</v>
      </c>
      <c r="L118" s="4">
        <v>-1108</v>
      </c>
      <c r="M118" s="5">
        <v>-601</v>
      </c>
      <c r="N118" s="5">
        <v>-504</v>
      </c>
      <c r="O118" s="5">
        <v>-657</v>
      </c>
      <c r="P118" s="4">
        <v>2449</v>
      </c>
      <c r="Q118" s="5">
        <v>940</v>
      </c>
      <c r="R118" s="4">
        <v>-1041</v>
      </c>
      <c r="S118" s="4">
        <v>-37461</v>
      </c>
      <c r="T118" s="4">
        <v>-8410</v>
      </c>
      <c r="U118" s="4">
        <v>-27645</v>
      </c>
      <c r="V118" s="4">
        <v>-20561</v>
      </c>
      <c r="W118" s="4">
        <v>29472</v>
      </c>
      <c r="X118" s="4">
        <v>-98627</v>
      </c>
      <c r="Y118" s="3">
        <f t="shared" si="10"/>
        <v>301</v>
      </c>
      <c r="Z118" s="5"/>
      <c r="AA118" s="5"/>
      <c r="AB118" s="5"/>
      <c r="AC118" s="5"/>
      <c r="AD118" s="5"/>
      <c r="AE118" s="96" t="s">
        <v>170</v>
      </c>
      <c r="AF118" s="90"/>
      <c r="AG118" s="94">
        <v>-27645</v>
      </c>
      <c r="AH118" s="94">
        <v>-20561</v>
      </c>
      <c r="AI118" s="94">
        <v>29472</v>
      </c>
      <c r="AJ118" s="94">
        <v>-98627</v>
      </c>
      <c r="AK118" s="90">
        <v>301</v>
      </c>
    </row>
    <row r="119" spans="4:37" ht="16">
      <c r="D119" s="15" t="s">
        <v>171</v>
      </c>
      <c r="E119" s="25"/>
      <c r="F119" s="25"/>
      <c r="H119" s="15"/>
      <c r="I119" s="8"/>
      <c r="J119" s="5">
        <v>0</v>
      </c>
      <c r="K119" s="5">
        <v>0</v>
      </c>
      <c r="L119" s="5">
        <v>0</v>
      </c>
      <c r="M119" s="5">
        <v>0</v>
      </c>
      <c r="N119" s="5">
        <v>0</v>
      </c>
      <c r="O119" s="5">
        <v>0</v>
      </c>
      <c r="P119" s="5">
        <v>0</v>
      </c>
      <c r="Q119" s="5">
        <v>0</v>
      </c>
      <c r="R119" s="5">
        <v>0</v>
      </c>
      <c r="S119" s="5">
        <v>-201</v>
      </c>
      <c r="T119" s="4">
        <v>140583</v>
      </c>
      <c r="U119" s="4">
        <v>-30466</v>
      </c>
      <c r="V119" s="4">
        <v>7860</v>
      </c>
      <c r="W119" s="4">
        <v>31413</v>
      </c>
      <c r="X119" s="4">
        <v>360428</v>
      </c>
      <c r="Y119" s="3">
        <f t="shared" si="10"/>
        <v>-717139</v>
      </c>
      <c r="Z119" s="5"/>
      <c r="AA119" s="5"/>
      <c r="AB119" s="5"/>
      <c r="AC119" s="5"/>
      <c r="AD119" s="5"/>
      <c r="AE119" s="96" t="s">
        <v>171</v>
      </c>
      <c r="AF119" s="90"/>
      <c r="AG119" s="94">
        <v>-30466</v>
      </c>
      <c r="AH119" s="94">
        <v>7860</v>
      </c>
      <c r="AI119" s="94">
        <v>31413</v>
      </c>
      <c r="AJ119" s="94">
        <v>360428</v>
      </c>
      <c r="AK119" s="94">
        <v>-717139</v>
      </c>
    </row>
    <row r="120" spans="4:37" ht="16">
      <c r="D120" s="15" t="s">
        <v>172</v>
      </c>
      <c r="E120" s="25"/>
      <c r="F120" s="25"/>
      <c r="H120" s="15"/>
      <c r="I120" s="8"/>
      <c r="J120" s="4">
        <v>-10518</v>
      </c>
      <c r="K120" s="4">
        <v>-17663</v>
      </c>
      <c r="L120" s="4">
        <v>-8103</v>
      </c>
      <c r="M120" s="4">
        <v>-8757</v>
      </c>
      <c r="N120" s="4">
        <v>-94328</v>
      </c>
      <c r="O120" s="4">
        <v>-37988</v>
      </c>
      <c r="P120" s="4">
        <v>-59388</v>
      </c>
      <c r="Q120" s="4">
        <v>-36527</v>
      </c>
      <c r="R120" s="4">
        <v>-66506</v>
      </c>
      <c r="S120" s="4">
        <v>-61589</v>
      </c>
      <c r="T120" s="4">
        <v>-77752</v>
      </c>
      <c r="U120" s="4">
        <v>-221359</v>
      </c>
      <c r="V120" s="4">
        <v>-346041</v>
      </c>
      <c r="W120" s="4">
        <v>-427365</v>
      </c>
      <c r="X120" s="4">
        <v>-514815</v>
      </c>
      <c r="Y120" s="3">
        <f t="shared" si="10"/>
        <v>-1072712</v>
      </c>
      <c r="Z120" s="4"/>
      <c r="AA120" s="4"/>
      <c r="AB120" s="4"/>
      <c r="AC120" s="4"/>
      <c r="AD120" s="4"/>
      <c r="AE120" s="96" t="s">
        <v>172</v>
      </c>
      <c r="AF120" s="90"/>
      <c r="AG120" s="94">
        <v>-221359</v>
      </c>
      <c r="AH120" s="94">
        <v>-346041</v>
      </c>
      <c r="AI120" s="94">
        <v>-427365</v>
      </c>
      <c r="AJ120" s="94">
        <v>-514815</v>
      </c>
      <c r="AK120" s="94">
        <v>-1072712</v>
      </c>
    </row>
    <row r="121" spans="4:37" ht="16">
      <c r="D121" s="15" t="s">
        <v>173</v>
      </c>
      <c r="E121" s="25"/>
      <c r="F121" s="25"/>
      <c r="H121" s="15"/>
      <c r="I121" s="8"/>
      <c r="J121" s="4">
        <v>-93703</v>
      </c>
      <c r="K121" s="4">
        <v>-58447</v>
      </c>
      <c r="L121" s="4">
        <v>-3381</v>
      </c>
      <c r="M121" s="4">
        <v>-99483</v>
      </c>
      <c r="N121" s="4">
        <v>-130552</v>
      </c>
      <c r="O121" s="4">
        <v>-186577</v>
      </c>
      <c r="P121" s="4">
        <v>-105590</v>
      </c>
      <c r="Q121" s="4">
        <v>-154693</v>
      </c>
      <c r="R121" s="4">
        <v>-153862</v>
      </c>
      <c r="S121" s="4">
        <v>-174956</v>
      </c>
      <c r="T121" s="4">
        <v>-213177</v>
      </c>
      <c r="U121" s="4">
        <v>-236725</v>
      </c>
      <c r="V121" s="4">
        <v>-214278</v>
      </c>
      <c r="W121" s="4">
        <v>-203381</v>
      </c>
      <c r="X121" s="4">
        <v>-230330</v>
      </c>
      <c r="Y121" s="3">
        <f t="shared" si="10"/>
        <v>-358545</v>
      </c>
      <c r="Z121" s="4"/>
      <c r="AA121" s="4"/>
      <c r="AB121" s="4"/>
      <c r="AC121" s="4"/>
      <c r="AD121" s="4"/>
      <c r="AE121" s="96" t="s">
        <v>173</v>
      </c>
      <c r="AF121" s="90"/>
      <c r="AG121" s="94">
        <v>-236725</v>
      </c>
      <c r="AH121" s="94">
        <v>-214278</v>
      </c>
      <c r="AI121" s="94">
        <v>-203381</v>
      </c>
      <c r="AJ121" s="94">
        <v>-230330</v>
      </c>
      <c r="AK121" s="94">
        <v>-358545</v>
      </c>
    </row>
    <row r="122" spans="4:37" ht="16">
      <c r="D122" s="15" t="s">
        <v>174</v>
      </c>
      <c r="E122" s="25"/>
      <c r="F122" s="25"/>
      <c r="H122" s="15"/>
      <c r="I122" s="8"/>
      <c r="J122" s="5">
        <v>0</v>
      </c>
      <c r="K122" s="4">
        <v>21566</v>
      </c>
      <c r="L122" s="4">
        <v>8712</v>
      </c>
      <c r="M122" s="4">
        <v>13239</v>
      </c>
      <c r="N122" s="4">
        <v>20301</v>
      </c>
      <c r="O122" s="4">
        <v>25283</v>
      </c>
      <c r="P122" s="4">
        <v>12028</v>
      </c>
      <c r="Q122" s="4">
        <v>11513</v>
      </c>
      <c r="R122" s="4">
        <v>-64525</v>
      </c>
      <c r="S122" s="5">
        <v>0</v>
      </c>
      <c r="T122" s="5">
        <v>0</v>
      </c>
      <c r="U122" s="5">
        <v>0</v>
      </c>
      <c r="V122" s="5">
        <v>0</v>
      </c>
      <c r="W122" s="5">
        <v>0</v>
      </c>
      <c r="X122" s="5">
        <v>0</v>
      </c>
      <c r="Y122" s="3">
        <f t="shared" si="10"/>
        <v>0</v>
      </c>
      <c r="Z122" s="5"/>
      <c r="AA122" s="5"/>
      <c r="AB122" s="5"/>
      <c r="AC122" s="5"/>
      <c r="AD122" s="5"/>
      <c r="AE122" s="96" t="s">
        <v>174</v>
      </c>
      <c r="AF122" s="90"/>
      <c r="AG122" s="90">
        <v>0</v>
      </c>
      <c r="AH122" s="90">
        <v>0</v>
      </c>
      <c r="AI122" s="90">
        <v>0</v>
      </c>
      <c r="AJ122" s="90">
        <v>0</v>
      </c>
      <c r="AK122" s="90">
        <v>0</v>
      </c>
    </row>
    <row r="123" spans="4:37" ht="16">
      <c r="D123" s="15" t="s">
        <v>175</v>
      </c>
      <c r="E123" s="25"/>
      <c r="F123" s="25"/>
      <c r="H123" s="15"/>
      <c r="I123" s="8"/>
      <c r="J123" s="4">
        <v>-8847</v>
      </c>
      <c r="K123" s="4">
        <v>-2572</v>
      </c>
      <c r="L123" s="4">
        <v>-13609</v>
      </c>
      <c r="M123" s="4">
        <v>-24510</v>
      </c>
      <c r="N123" s="4">
        <v>-7521</v>
      </c>
      <c r="O123" s="4">
        <v>-14094</v>
      </c>
      <c r="P123" s="4">
        <v>-32468</v>
      </c>
      <c r="Q123" s="4">
        <v>-13262</v>
      </c>
      <c r="R123" s="4">
        <v>-5618</v>
      </c>
      <c r="S123" s="4">
        <v>-6879</v>
      </c>
      <c r="T123" s="4">
        <v>-4335</v>
      </c>
      <c r="U123" s="4">
        <v>-2892</v>
      </c>
      <c r="V123" s="4">
        <v>-1837</v>
      </c>
      <c r="W123" s="4">
        <v>-5933</v>
      </c>
      <c r="X123" s="4">
        <v>-12083</v>
      </c>
      <c r="Y123" s="3">
        <f t="shared" si="10"/>
        <v>-18153</v>
      </c>
      <c r="Z123" s="4"/>
      <c r="AA123" s="4"/>
      <c r="AB123" s="4"/>
      <c r="AC123" s="4"/>
      <c r="AD123" s="4"/>
      <c r="AE123" s="96" t="s">
        <v>175</v>
      </c>
      <c r="AF123" s="90"/>
      <c r="AG123" s="94">
        <v>-2892</v>
      </c>
      <c r="AH123" s="94">
        <v>-1837</v>
      </c>
      <c r="AI123" s="94">
        <v>-5933</v>
      </c>
      <c r="AJ123" s="94">
        <v>-12083</v>
      </c>
      <c r="AK123" s="94">
        <v>-18153</v>
      </c>
    </row>
    <row r="124" spans="4:37" ht="16">
      <c r="D124" s="18" t="s">
        <v>176</v>
      </c>
      <c r="E124" s="28"/>
      <c r="F124" s="28"/>
      <c r="H124" s="3"/>
      <c r="I124" s="3"/>
      <c r="J124" s="3">
        <v>45657</v>
      </c>
      <c r="K124" s="3">
        <v>81981</v>
      </c>
      <c r="L124" s="3">
        <v>421831</v>
      </c>
      <c r="M124" s="3">
        <v>61049</v>
      </c>
      <c r="N124" s="3">
        <v>114453</v>
      </c>
      <c r="O124" s="3">
        <v>505848</v>
      </c>
      <c r="P124" s="3">
        <v>-40692</v>
      </c>
      <c r="Q124" s="3">
        <v>692393</v>
      </c>
      <c r="R124" s="3">
        <v>774486</v>
      </c>
      <c r="S124" s="3">
        <v>680525</v>
      </c>
      <c r="T124" s="3">
        <v>992245</v>
      </c>
      <c r="U124" s="3">
        <v>90244</v>
      </c>
      <c r="V124" s="3">
        <v>319175</v>
      </c>
      <c r="W124" s="3">
        <v>612824</v>
      </c>
      <c r="X124" s="3">
        <v>1524628</v>
      </c>
      <c r="Y124" s="3">
        <f t="shared" si="10"/>
        <v>1569133</v>
      </c>
      <c r="Z124" s="3"/>
      <c r="AA124" s="3"/>
      <c r="AB124" s="3"/>
      <c r="AC124" s="3"/>
      <c r="AD124" s="3"/>
      <c r="AE124" s="89" t="s">
        <v>176</v>
      </c>
      <c r="AF124" s="90"/>
      <c r="AG124" s="92">
        <v>90244</v>
      </c>
      <c r="AH124" s="92">
        <v>319175</v>
      </c>
      <c r="AI124" s="92">
        <v>612824</v>
      </c>
      <c r="AJ124" s="92">
        <v>1524628</v>
      </c>
      <c r="AK124" s="92">
        <v>1569133</v>
      </c>
    </row>
    <row r="125" spans="4:37" ht="16">
      <c r="D125" s="12" t="s">
        <v>177</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89" t="s">
        <v>177</v>
      </c>
      <c r="AF125" s="90"/>
      <c r="AG125" s="91"/>
      <c r="AH125" s="91"/>
      <c r="AI125" s="91"/>
      <c r="AJ125" s="91"/>
      <c r="AK125" s="91"/>
    </row>
    <row r="126" spans="4:37" ht="31">
      <c r="D126" s="18" t="s">
        <v>178</v>
      </c>
      <c r="E126" s="28"/>
      <c r="F126" s="28"/>
      <c r="H126" s="3"/>
      <c r="I126" s="3"/>
      <c r="J126" s="3">
        <v>-103247</v>
      </c>
      <c r="K126" s="3">
        <v>-153720</v>
      </c>
      <c r="L126" s="3">
        <v>-82453</v>
      </c>
      <c r="M126" s="3">
        <v>-75026</v>
      </c>
      <c r="N126" s="3">
        <v>-210212</v>
      </c>
      <c r="O126" s="3">
        <v>-28809</v>
      </c>
      <c r="P126" s="3">
        <v>-10269</v>
      </c>
      <c r="Q126" s="3">
        <v>-43664</v>
      </c>
      <c r="R126" s="3">
        <v>-326470</v>
      </c>
      <c r="S126" s="3">
        <v>-308556</v>
      </c>
      <c r="T126" s="3">
        <v>-584269</v>
      </c>
      <c r="U126" s="3">
        <v>-340012</v>
      </c>
      <c r="V126" s="3">
        <v>-294606</v>
      </c>
      <c r="W126" s="3">
        <v>-1393881</v>
      </c>
      <c r="X126" s="3">
        <v>-3912224</v>
      </c>
      <c r="Y126" s="3">
        <f t="shared" si="10"/>
        <v>-738142</v>
      </c>
      <c r="Z126" s="3"/>
      <c r="AA126" s="3"/>
      <c r="AB126" s="3"/>
      <c r="AC126" s="3"/>
      <c r="AD126" s="3"/>
      <c r="AE126" s="89" t="s">
        <v>178</v>
      </c>
      <c r="AF126" s="90"/>
      <c r="AG126" s="92">
        <v>-340012</v>
      </c>
      <c r="AH126" s="92">
        <v>-294606</v>
      </c>
      <c r="AI126" s="92">
        <v>-1393881</v>
      </c>
      <c r="AJ126" s="92">
        <v>-3912224</v>
      </c>
      <c r="AK126" s="92">
        <v>-738142</v>
      </c>
    </row>
    <row r="127" spans="4:37" ht="31">
      <c r="D127" s="18" t="s">
        <v>179</v>
      </c>
      <c r="E127" s="28"/>
      <c r="F127" s="28"/>
      <c r="H127" s="3"/>
      <c r="I127" s="3"/>
      <c r="J127" s="3">
        <v>5660</v>
      </c>
      <c r="K127" s="3">
        <v>2202</v>
      </c>
      <c r="L127" s="2">
        <v>208</v>
      </c>
      <c r="M127" s="2">
        <v>83</v>
      </c>
      <c r="N127" s="2">
        <v>59</v>
      </c>
      <c r="O127" s="2">
        <v>81</v>
      </c>
      <c r="P127" s="2">
        <v>615</v>
      </c>
      <c r="Q127" s="2">
        <v>219</v>
      </c>
      <c r="R127" s="3">
        <v>3707</v>
      </c>
      <c r="S127" s="3">
        <v>1943</v>
      </c>
      <c r="T127" s="3">
        <v>6141</v>
      </c>
      <c r="U127" s="3">
        <v>1239</v>
      </c>
      <c r="V127" s="3">
        <v>1752</v>
      </c>
      <c r="W127" s="3">
        <v>2854</v>
      </c>
      <c r="X127" s="2">
        <v>902</v>
      </c>
      <c r="Y127" s="3">
        <f t="shared" si="10"/>
        <v>27429</v>
      </c>
      <c r="Z127" s="2"/>
      <c r="AA127" s="2"/>
      <c r="AB127" s="2"/>
      <c r="AC127" s="2"/>
      <c r="AD127" s="2"/>
      <c r="AE127" s="89" t="s">
        <v>179</v>
      </c>
      <c r="AF127" s="90"/>
      <c r="AG127" s="92">
        <v>1239</v>
      </c>
      <c r="AH127" s="92">
        <v>1752</v>
      </c>
      <c r="AI127" s="92">
        <v>2854</v>
      </c>
      <c r="AJ127" s="91">
        <v>902</v>
      </c>
      <c r="AK127" s="92">
        <v>27429</v>
      </c>
    </row>
    <row r="128" spans="4:37" ht="16">
      <c r="D128" s="18" t="s">
        <v>180</v>
      </c>
      <c r="E128" s="28"/>
      <c r="F128" s="28"/>
      <c r="H128" s="18"/>
      <c r="I128" s="8"/>
      <c r="J128" s="2">
        <v>0</v>
      </c>
      <c r="K128" s="2">
        <v>0</v>
      </c>
      <c r="L128" s="2">
        <v>0</v>
      </c>
      <c r="M128" s="2">
        <v>0</v>
      </c>
      <c r="N128" s="2">
        <v>0</v>
      </c>
      <c r="O128" s="2">
        <v>0</v>
      </c>
      <c r="P128" s="3">
        <v>-1633509</v>
      </c>
      <c r="Q128" s="2">
        <v>0</v>
      </c>
      <c r="R128" s="2">
        <v>0</v>
      </c>
      <c r="S128" s="3">
        <v>-872526</v>
      </c>
      <c r="T128" s="3">
        <v>-496990</v>
      </c>
      <c r="U128" s="3">
        <v>-1419235</v>
      </c>
      <c r="V128" s="3">
        <v>-4381785</v>
      </c>
      <c r="W128" s="3">
        <v>-2814042</v>
      </c>
      <c r="X128" s="3">
        <v>-903739</v>
      </c>
      <c r="Y128" s="3">
        <f t="shared" si="10"/>
        <v>-2155044</v>
      </c>
      <c r="Z128" s="2"/>
      <c r="AA128" s="2"/>
      <c r="AB128" s="2"/>
      <c r="AC128" s="2"/>
      <c r="AD128" s="2"/>
      <c r="AE128" s="89" t="s">
        <v>180</v>
      </c>
      <c r="AF128" s="90"/>
      <c r="AG128" s="92">
        <v>-1419235</v>
      </c>
      <c r="AH128" s="92">
        <v>-4381785</v>
      </c>
      <c r="AI128" s="92">
        <v>-2814042</v>
      </c>
      <c r="AJ128" s="92">
        <v>-903739</v>
      </c>
      <c r="AK128" s="92">
        <v>-2155044</v>
      </c>
    </row>
    <row r="129" spans="4:37" ht="31">
      <c r="D129" s="18" t="s">
        <v>181</v>
      </c>
      <c r="E129" s="28"/>
      <c r="F129" s="28"/>
      <c r="H129" s="18"/>
      <c r="I129" s="8"/>
      <c r="J129" s="2">
        <v>0</v>
      </c>
      <c r="K129" s="2">
        <v>0</v>
      </c>
      <c r="L129" s="2">
        <v>0</v>
      </c>
      <c r="M129" s="2">
        <v>0</v>
      </c>
      <c r="N129" s="2">
        <v>0</v>
      </c>
      <c r="O129" s="2">
        <v>0</v>
      </c>
      <c r="P129" s="3">
        <v>1278148</v>
      </c>
      <c r="Q129" s="2">
        <v>0</v>
      </c>
      <c r="R129" s="2">
        <v>0</v>
      </c>
      <c r="S129" s="3">
        <v>522205</v>
      </c>
      <c r="T129" s="3">
        <v>664996</v>
      </c>
      <c r="U129" s="3">
        <v>794655</v>
      </c>
      <c r="V129" s="3">
        <v>3796298</v>
      </c>
      <c r="W129" s="3">
        <v>2717433</v>
      </c>
      <c r="X129" s="3">
        <v>1489287</v>
      </c>
      <c r="Y129" s="3">
        <f t="shared" si="10"/>
        <v>2114068</v>
      </c>
      <c r="Z129" s="2"/>
      <c r="AA129" s="2"/>
      <c r="AB129" s="2"/>
      <c r="AC129" s="2"/>
      <c r="AD129" s="2"/>
      <c r="AE129" s="89" t="s">
        <v>181</v>
      </c>
      <c r="AF129" s="90"/>
      <c r="AG129" s="92">
        <v>794655</v>
      </c>
      <c r="AH129" s="92">
        <v>3796298</v>
      </c>
      <c r="AI129" s="92">
        <v>2717433</v>
      </c>
      <c r="AJ129" s="92">
        <v>1489287</v>
      </c>
      <c r="AK129" s="92">
        <v>2114068</v>
      </c>
    </row>
    <row r="130" spans="4:37" ht="16">
      <c r="D130" s="18" t="s">
        <v>182</v>
      </c>
      <c r="E130" s="28"/>
      <c r="F130" s="28"/>
      <c r="H130" s="18"/>
      <c r="I130" s="8"/>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182</v>
      </c>
      <c r="AF130" s="90"/>
      <c r="AG130" s="91">
        <v>0</v>
      </c>
      <c r="AH130" s="91">
        <v>0</v>
      </c>
      <c r="AI130" s="91">
        <v>0</v>
      </c>
      <c r="AJ130" s="91">
        <v>0</v>
      </c>
      <c r="AK130" s="91">
        <v>0</v>
      </c>
    </row>
    <row r="131" spans="4:37" ht="16">
      <c r="D131" s="18" t="s">
        <v>183</v>
      </c>
      <c r="E131" s="28"/>
      <c r="F131" s="28"/>
      <c r="H131" s="18"/>
      <c r="I131" s="8"/>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183</v>
      </c>
      <c r="AF131" s="90"/>
      <c r="AG131" s="91">
        <v>0</v>
      </c>
      <c r="AH131" s="91">
        <v>0</v>
      </c>
      <c r="AI131" s="91">
        <v>0</v>
      </c>
      <c r="AJ131" s="91">
        <v>0</v>
      </c>
      <c r="AK131" s="91">
        <v>0</v>
      </c>
    </row>
    <row r="132" spans="4:37" ht="16">
      <c r="D132" s="18" t="s">
        <v>184</v>
      </c>
      <c r="E132" s="28"/>
      <c r="F132" s="28"/>
      <c r="H132" s="18"/>
      <c r="I132" s="8"/>
      <c r="J132" s="3">
        <v>-1085901</v>
      </c>
      <c r="K132" s="3">
        <v>-580369</v>
      </c>
      <c r="L132" s="3">
        <v>-959928</v>
      </c>
      <c r="M132" s="3">
        <v>-897789</v>
      </c>
      <c r="N132" s="3">
        <v>-1363981</v>
      </c>
      <c r="O132" s="3">
        <v>-1558417</v>
      </c>
      <c r="P132" s="2">
        <v>0</v>
      </c>
      <c r="Q132" s="3">
        <v>-1021306</v>
      </c>
      <c r="R132" s="3">
        <v>-485281</v>
      </c>
      <c r="S132" s="3">
        <v>-1310081</v>
      </c>
      <c r="T132" s="3">
        <v>-911286</v>
      </c>
      <c r="U132" s="3">
        <v>-388381</v>
      </c>
      <c r="V132" s="3">
        <v>-1730505</v>
      </c>
      <c r="W132" s="3">
        <v>-103300</v>
      </c>
      <c r="X132" s="3">
        <v>-224284</v>
      </c>
      <c r="Y132" s="3">
        <f t="shared" si="10"/>
        <v>-738141</v>
      </c>
      <c r="Z132" s="2"/>
      <c r="AA132" s="2"/>
      <c r="AB132" s="2"/>
      <c r="AC132" s="2"/>
      <c r="AD132" s="2"/>
      <c r="AE132" s="89" t="s">
        <v>184</v>
      </c>
      <c r="AF132" s="90"/>
      <c r="AG132" s="92">
        <v>-388381</v>
      </c>
      <c r="AH132" s="92">
        <v>-1730505</v>
      </c>
      <c r="AI132" s="92">
        <v>-103300</v>
      </c>
      <c r="AJ132" s="92">
        <v>-224284</v>
      </c>
      <c r="AK132" s="92">
        <v>-738141</v>
      </c>
    </row>
    <row r="133" spans="4:37" ht="16">
      <c r="D133" s="18" t="s">
        <v>185</v>
      </c>
      <c r="E133" s="28"/>
      <c r="F133" s="28"/>
      <c r="H133" s="18"/>
      <c r="I133" s="8"/>
      <c r="J133" s="3">
        <v>189556</v>
      </c>
      <c r="K133" s="3">
        <v>602904</v>
      </c>
      <c r="L133" s="3">
        <v>445070</v>
      </c>
      <c r="M133" s="3">
        <v>749070</v>
      </c>
      <c r="N133" s="3">
        <v>852137</v>
      </c>
      <c r="O133" s="3">
        <v>1072730</v>
      </c>
      <c r="P133" s="2">
        <v>0</v>
      </c>
      <c r="Q133" s="3">
        <v>637844</v>
      </c>
      <c r="R133" s="3">
        <v>177589</v>
      </c>
      <c r="S133" s="3">
        <v>214408</v>
      </c>
      <c r="T133" s="3">
        <v>110587</v>
      </c>
      <c r="U133" s="3">
        <v>430672</v>
      </c>
      <c r="V133" s="3">
        <v>195300</v>
      </c>
      <c r="W133" s="3">
        <v>81083</v>
      </c>
      <c r="X133" s="3">
        <v>246798</v>
      </c>
      <c r="Y133" s="3">
        <f t="shared" si="10"/>
        <v>0</v>
      </c>
      <c r="Z133" s="2"/>
      <c r="AA133" s="2"/>
      <c r="AB133" s="2"/>
      <c r="AC133" s="2"/>
      <c r="AD133" s="2"/>
      <c r="AE133" s="89" t="s">
        <v>185</v>
      </c>
      <c r="AF133" s="90"/>
      <c r="AG133" s="92">
        <v>430672</v>
      </c>
      <c r="AH133" s="92">
        <v>195300</v>
      </c>
      <c r="AI133" s="92">
        <v>81083</v>
      </c>
      <c r="AJ133" s="92">
        <v>246798</v>
      </c>
      <c r="AK133" s="91">
        <v>0</v>
      </c>
    </row>
    <row r="134" spans="4:37" ht="16">
      <c r="D134" s="18" t="s">
        <v>186</v>
      </c>
      <c r="E134" s="28"/>
      <c r="F134" s="28"/>
      <c r="H134" s="18"/>
      <c r="I134" s="8"/>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89" t="s">
        <v>186</v>
      </c>
      <c r="AF134" s="90"/>
      <c r="AG134" s="91">
        <v>0</v>
      </c>
      <c r="AH134" s="91">
        <v>0</v>
      </c>
      <c r="AI134" s="91">
        <v>0</v>
      </c>
      <c r="AJ134" s="91">
        <v>0</v>
      </c>
      <c r="AK134" s="91">
        <v>0</v>
      </c>
    </row>
    <row r="135" spans="4:37" ht="16">
      <c r="D135" s="18" t="s">
        <v>187</v>
      </c>
      <c r="E135" s="28"/>
      <c r="F135" s="28"/>
      <c r="H135" s="18"/>
      <c r="I135" s="8"/>
      <c r="J135" s="3">
        <v>56076</v>
      </c>
      <c r="K135" s="3">
        <v>40747</v>
      </c>
      <c r="L135" s="3">
        <v>127336</v>
      </c>
      <c r="M135" s="3">
        <v>102015</v>
      </c>
      <c r="N135" s="3">
        <v>211554</v>
      </c>
      <c r="O135" s="3">
        <v>185879</v>
      </c>
      <c r="P135" s="3">
        <v>320869</v>
      </c>
      <c r="Q135" s="3">
        <v>360857</v>
      </c>
      <c r="R135" s="3">
        <v>457443</v>
      </c>
      <c r="S135" s="3">
        <v>548280</v>
      </c>
      <c r="T135" s="3">
        <v>729304</v>
      </c>
      <c r="U135" s="3">
        <v>700796</v>
      </c>
      <c r="V135" s="3">
        <v>783822</v>
      </c>
      <c r="W135" s="3">
        <v>683147</v>
      </c>
      <c r="X135" s="3">
        <v>1290728</v>
      </c>
      <c r="Y135" s="3">
        <f t="shared" si="10"/>
        <v>721597</v>
      </c>
      <c r="Z135" s="3"/>
      <c r="AA135" s="3"/>
      <c r="AB135" s="3"/>
      <c r="AC135" s="3"/>
      <c r="AD135" s="3"/>
      <c r="AE135" s="89" t="s">
        <v>187</v>
      </c>
      <c r="AF135" s="90"/>
      <c r="AG135" s="92">
        <v>700796</v>
      </c>
      <c r="AH135" s="92">
        <v>783822</v>
      </c>
      <c r="AI135" s="92">
        <v>683147</v>
      </c>
      <c r="AJ135" s="92">
        <v>1290728</v>
      </c>
      <c r="AK135" s="92">
        <v>721597</v>
      </c>
    </row>
    <row r="136" spans="4:37" ht="31">
      <c r="D136" s="18" t="s">
        <v>188</v>
      </c>
      <c r="E136" s="28"/>
      <c r="F136" s="28"/>
      <c r="H136" s="18"/>
      <c r="I136" s="8"/>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188</v>
      </c>
      <c r="AF136" s="90"/>
      <c r="AG136" s="91">
        <v>0</v>
      </c>
      <c r="AH136" s="91">
        <v>0</v>
      </c>
      <c r="AI136" s="91">
        <v>0</v>
      </c>
      <c r="AJ136" s="91">
        <v>0</v>
      </c>
      <c r="AK136" s="91">
        <v>0</v>
      </c>
    </row>
    <row r="137" spans="4:37" ht="16">
      <c r="D137" s="18" t="s">
        <v>189</v>
      </c>
      <c r="E137" s="28"/>
      <c r="F137" s="28"/>
      <c r="H137" s="18"/>
      <c r="I137" s="8"/>
      <c r="J137" s="3">
        <v>-937857</v>
      </c>
      <c r="K137" s="3">
        <v>-88236</v>
      </c>
      <c r="L137" s="3">
        <v>-469767</v>
      </c>
      <c r="M137" s="3">
        <v>-121647</v>
      </c>
      <c r="N137" s="3">
        <v>-510444</v>
      </c>
      <c r="O137" s="3">
        <v>-328537</v>
      </c>
      <c r="P137" s="3">
        <v>-44147</v>
      </c>
      <c r="Q137" s="3">
        <v>-66050</v>
      </c>
      <c r="R137" s="3">
        <v>-173011</v>
      </c>
      <c r="S137" s="3">
        <v>-1204328</v>
      </c>
      <c r="T137" s="3">
        <v>-481518</v>
      </c>
      <c r="U137" s="3">
        <v>-220265</v>
      </c>
      <c r="V137" s="3">
        <v>-1629723</v>
      </c>
      <c r="W137" s="3">
        <v>-826706</v>
      </c>
      <c r="X137" s="3">
        <v>-2012533</v>
      </c>
      <c r="Y137" s="3">
        <f t="shared" si="10"/>
        <v>-768233</v>
      </c>
      <c r="Z137" s="3"/>
      <c r="AA137" s="3"/>
      <c r="AB137" s="3"/>
      <c r="AC137" s="3"/>
      <c r="AD137" s="3"/>
      <c r="AE137" s="89" t="s">
        <v>189</v>
      </c>
      <c r="AF137" s="90"/>
      <c r="AG137" s="92">
        <v>-220265</v>
      </c>
      <c r="AH137" s="92">
        <v>-1629723</v>
      </c>
      <c r="AI137" s="92">
        <v>-826706</v>
      </c>
      <c r="AJ137" s="92">
        <v>-2012533</v>
      </c>
      <c r="AK137" s="92">
        <v>-768233</v>
      </c>
    </row>
    <row r="138" spans="4:37" ht="16">
      <c r="D138" s="12" t="s">
        <v>190</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89" t="s">
        <v>190</v>
      </c>
      <c r="AF138" s="90"/>
      <c r="AG138" s="91"/>
      <c r="AH138" s="91"/>
      <c r="AI138" s="91"/>
      <c r="AJ138" s="91"/>
      <c r="AK138" s="91"/>
    </row>
    <row r="139" spans="4:37" ht="31">
      <c r="D139" s="18" t="s">
        <v>191</v>
      </c>
      <c r="E139" s="28"/>
      <c r="F139" s="28"/>
      <c r="H139" s="18"/>
      <c r="I139" s="8"/>
      <c r="J139" s="3">
        <v>908565</v>
      </c>
      <c r="K139" s="2">
        <v>0</v>
      </c>
      <c r="L139" s="2">
        <v>0</v>
      </c>
      <c r="M139" s="3">
        <v>96000</v>
      </c>
      <c r="N139" s="2">
        <v>0</v>
      </c>
      <c r="O139" s="3">
        <v>83500</v>
      </c>
      <c r="P139" s="3">
        <v>4417</v>
      </c>
      <c r="Q139" s="3">
        <v>32680</v>
      </c>
      <c r="R139" s="3">
        <v>1000</v>
      </c>
      <c r="S139" s="2">
        <v>0</v>
      </c>
      <c r="T139" s="3">
        <v>36495</v>
      </c>
      <c r="U139" s="2">
        <v>15</v>
      </c>
      <c r="V139" s="3">
        <v>3926786</v>
      </c>
      <c r="W139" s="3">
        <v>62500</v>
      </c>
      <c r="X139" s="3">
        <v>121000</v>
      </c>
      <c r="Y139" s="3">
        <f t="shared" si="10"/>
        <v>0</v>
      </c>
      <c r="Z139" s="3"/>
      <c r="AA139" s="3"/>
      <c r="AB139" s="3"/>
      <c r="AC139" s="3"/>
      <c r="AD139" s="3"/>
      <c r="AE139" s="89" t="s">
        <v>191</v>
      </c>
      <c r="AF139" s="90"/>
      <c r="AG139" s="91">
        <v>15</v>
      </c>
      <c r="AH139" s="92">
        <v>3926786</v>
      </c>
      <c r="AI139" s="92">
        <v>62500</v>
      </c>
      <c r="AJ139" s="92">
        <v>121000</v>
      </c>
      <c r="AK139" s="91">
        <v>0</v>
      </c>
    </row>
    <row r="140" spans="4:37" ht="31">
      <c r="D140" s="18" t="s">
        <v>192</v>
      </c>
      <c r="E140" s="28"/>
      <c r="F140" s="28"/>
      <c r="H140" s="18"/>
      <c r="I140" s="8"/>
      <c r="J140" s="2">
        <v>0</v>
      </c>
      <c r="K140" s="2">
        <v>0</v>
      </c>
      <c r="L140" s="2">
        <v>0</v>
      </c>
      <c r="M140" s="2">
        <v>-14</v>
      </c>
      <c r="N140" s="3">
        <v>-57794</v>
      </c>
      <c r="O140" s="2">
        <v>0</v>
      </c>
      <c r="P140" s="2">
        <v>757</v>
      </c>
      <c r="Q140" s="2">
        <v>0</v>
      </c>
      <c r="R140" s="2">
        <v>0</v>
      </c>
      <c r="S140" s="3">
        <v>-11728</v>
      </c>
      <c r="T140" s="2">
        <v>0</v>
      </c>
      <c r="U140" s="2">
        <v>0</v>
      </c>
      <c r="V140" s="2">
        <v>0</v>
      </c>
      <c r="W140" s="3">
        <v>-47539</v>
      </c>
      <c r="X140" s="2">
        <v>0</v>
      </c>
      <c r="Y140" s="3">
        <f t="shared" si="10"/>
        <v>0</v>
      </c>
      <c r="Z140" s="2"/>
      <c r="AA140" s="2"/>
      <c r="AB140" s="2"/>
      <c r="AC140" s="2"/>
      <c r="AD140" s="2"/>
      <c r="AE140" s="89" t="s">
        <v>192</v>
      </c>
      <c r="AF140" s="90"/>
      <c r="AG140" s="91">
        <v>0</v>
      </c>
      <c r="AH140" s="91">
        <v>0</v>
      </c>
      <c r="AI140" s="92">
        <v>-47539</v>
      </c>
      <c r="AJ140" s="91">
        <v>0</v>
      </c>
      <c r="AK140" s="91">
        <v>0</v>
      </c>
    </row>
    <row r="141" spans="4:37" ht="16">
      <c r="D141" s="18" t="s">
        <v>193</v>
      </c>
      <c r="E141" s="28"/>
      <c r="F141" s="28"/>
      <c r="H141" s="18"/>
      <c r="I141" s="8"/>
      <c r="J141" s="3">
        <v>182247</v>
      </c>
      <c r="K141" s="3">
        <v>411126</v>
      </c>
      <c r="L141" s="3">
        <v>365902</v>
      </c>
      <c r="M141" s="3">
        <v>1293968</v>
      </c>
      <c r="N141" s="3">
        <v>686916</v>
      </c>
      <c r="O141" s="3">
        <v>1067098</v>
      </c>
      <c r="P141" s="3">
        <v>821227</v>
      </c>
      <c r="Q141" s="3">
        <v>1919288</v>
      </c>
      <c r="R141" s="3">
        <v>1122289</v>
      </c>
      <c r="S141" s="3">
        <v>2167680</v>
      </c>
      <c r="T141" s="3">
        <v>3907007</v>
      </c>
      <c r="U141" s="3">
        <v>1921237</v>
      </c>
      <c r="V141" s="3">
        <v>-2321739</v>
      </c>
      <c r="W141" s="3">
        <v>1920934</v>
      </c>
      <c r="X141" s="3">
        <v>3971733</v>
      </c>
      <c r="Y141" s="3">
        <f t="shared" si="10"/>
        <v>1826974</v>
      </c>
      <c r="Z141" s="3"/>
      <c r="AA141" s="3"/>
      <c r="AB141" s="3"/>
      <c r="AC141" s="3"/>
      <c r="AD141" s="3"/>
      <c r="AE141" s="89" t="s">
        <v>193</v>
      </c>
      <c r="AF141" s="90"/>
      <c r="AG141" s="92">
        <v>1921237</v>
      </c>
      <c r="AH141" s="92">
        <v>-2321739</v>
      </c>
      <c r="AI141" s="92">
        <v>1920934</v>
      </c>
      <c r="AJ141" s="92">
        <v>3971733</v>
      </c>
      <c r="AK141" s="92">
        <v>1826974</v>
      </c>
    </row>
    <row r="142" spans="4:37" ht="16">
      <c r="D142" s="18" t="s">
        <v>194</v>
      </c>
      <c r="E142" s="28"/>
      <c r="F142" s="28"/>
      <c r="H142" s="18"/>
      <c r="I142" s="8"/>
      <c r="J142" s="3">
        <v>-178678</v>
      </c>
      <c r="K142" s="3">
        <v>-351681</v>
      </c>
      <c r="L142" s="3">
        <v>-375870</v>
      </c>
      <c r="M142" s="3">
        <v>-401918</v>
      </c>
      <c r="N142" s="3">
        <v>-678720</v>
      </c>
      <c r="O142" s="3">
        <v>-544279</v>
      </c>
      <c r="P142" s="3">
        <v>-652852</v>
      </c>
      <c r="Q142" s="3">
        <v>-1656149</v>
      </c>
      <c r="R142" s="3">
        <v>-833890</v>
      </c>
      <c r="S142" s="3">
        <v>-1797111</v>
      </c>
      <c r="T142" s="3">
        <v>-2420368</v>
      </c>
      <c r="U142" s="3">
        <v>-1722158</v>
      </c>
      <c r="V142" s="3">
        <v>-551721</v>
      </c>
      <c r="W142" s="3">
        <v>-2005393</v>
      </c>
      <c r="X142" s="3">
        <v>-2340106</v>
      </c>
      <c r="Y142" s="3">
        <f t="shared" si="10"/>
        <v>-2734496</v>
      </c>
      <c r="Z142" s="3"/>
      <c r="AA142" s="3"/>
      <c r="AB142" s="3"/>
      <c r="AC142" s="3"/>
      <c r="AD142" s="3"/>
      <c r="AE142" s="89" t="s">
        <v>194</v>
      </c>
      <c r="AF142" s="90"/>
      <c r="AG142" s="92">
        <v>-1722158</v>
      </c>
      <c r="AH142" s="92">
        <v>-551721</v>
      </c>
      <c r="AI142" s="92">
        <v>-2005393</v>
      </c>
      <c r="AJ142" s="92">
        <v>-2340106</v>
      </c>
      <c r="AK142" s="92">
        <v>-2734496</v>
      </c>
    </row>
    <row r="143" spans="4:37" ht="16">
      <c r="D143" s="18" t="s">
        <v>195</v>
      </c>
      <c r="E143" s="28"/>
      <c r="F143" s="28"/>
      <c r="H143" s="18"/>
      <c r="I143" s="8"/>
      <c r="J143" s="2">
        <v>0</v>
      </c>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89" t="s">
        <v>195</v>
      </c>
      <c r="AF143" s="90"/>
      <c r="AG143" s="91">
        <v>0</v>
      </c>
      <c r="AH143" s="91">
        <v>0</v>
      </c>
      <c r="AI143" s="91">
        <v>0</v>
      </c>
      <c r="AJ143" s="91">
        <v>0</v>
      </c>
      <c r="AK143" s="91">
        <v>0</v>
      </c>
    </row>
    <row r="144" spans="4:37" ht="16">
      <c r="D144" s="18" t="s">
        <v>196</v>
      </c>
      <c r="E144" s="28"/>
      <c r="F144" s="28"/>
      <c r="H144" s="18"/>
      <c r="I144" s="8"/>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196</v>
      </c>
      <c r="AF144" s="90"/>
      <c r="AG144" s="91">
        <v>0</v>
      </c>
      <c r="AH144" s="91">
        <v>0</v>
      </c>
      <c r="AI144" s="91">
        <v>0</v>
      </c>
      <c r="AJ144" s="91">
        <v>0</v>
      </c>
      <c r="AK144" s="91">
        <v>0</v>
      </c>
    </row>
    <row r="145" spans="4:37" ht="16">
      <c r="D145" s="18" t="s">
        <v>197</v>
      </c>
      <c r="E145" s="28"/>
      <c r="F145" s="28"/>
      <c r="H145" s="18"/>
      <c r="I145" s="8"/>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197</v>
      </c>
      <c r="AF145" s="90"/>
      <c r="AG145" s="91">
        <v>0</v>
      </c>
      <c r="AH145" s="91">
        <v>0</v>
      </c>
      <c r="AI145" s="91">
        <v>0</v>
      </c>
      <c r="AJ145" s="91">
        <v>0</v>
      </c>
      <c r="AK145" s="91">
        <v>0</v>
      </c>
    </row>
    <row r="146" spans="4:37" ht="16">
      <c r="D146" s="18" t="s">
        <v>198</v>
      </c>
      <c r="E146" s="28"/>
      <c r="F146" s="28"/>
      <c r="H146" s="18"/>
      <c r="I146" s="8"/>
      <c r="J146" s="3">
        <v>-32400</v>
      </c>
      <c r="K146" s="2">
        <v>-32</v>
      </c>
      <c r="L146" s="3">
        <v>-56729</v>
      </c>
      <c r="M146" s="2">
        <v>0</v>
      </c>
      <c r="N146" s="3">
        <v>-300077</v>
      </c>
      <c r="O146" s="3">
        <v>-375769</v>
      </c>
      <c r="P146" s="3">
        <v>-386734</v>
      </c>
      <c r="Q146" s="3">
        <v>-419831</v>
      </c>
      <c r="R146" s="3">
        <v>-509788</v>
      </c>
      <c r="S146" s="3">
        <v>-293364</v>
      </c>
      <c r="T146" s="3">
        <v>-597102</v>
      </c>
      <c r="U146" s="3">
        <v>-601660</v>
      </c>
      <c r="V146" s="3">
        <v>-68245</v>
      </c>
      <c r="W146" s="3">
        <v>-604508</v>
      </c>
      <c r="X146" s="3">
        <v>-85585</v>
      </c>
      <c r="Y146" s="3">
        <f t="shared" si="10"/>
        <v>-574485</v>
      </c>
      <c r="Z146" s="3"/>
      <c r="AA146" s="3"/>
      <c r="AB146" s="3"/>
      <c r="AC146" s="3"/>
      <c r="AD146" s="3"/>
      <c r="AE146" s="89" t="s">
        <v>198</v>
      </c>
      <c r="AF146" s="90"/>
      <c r="AG146" s="92">
        <v>-601660</v>
      </c>
      <c r="AH146" s="92">
        <v>-68245</v>
      </c>
      <c r="AI146" s="92">
        <v>-604508</v>
      </c>
      <c r="AJ146" s="92">
        <v>-85585</v>
      </c>
      <c r="AK146" s="92">
        <v>-574485</v>
      </c>
    </row>
    <row r="147" spans="4:37" ht="16">
      <c r="D147" s="18" t="s">
        <v>199</v>
      </c>
      <c r="E147" s="28"/>
      <c r="F147" s="28"/>
      <c r="H147" s="18"/>
      <c r="I147" s="8"/>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1471</v>
      </c>
      <c r="Z147" s="2"/>
      <c r="AA147" s="2"/>
      <c r="AB147" s="2"/>
      <c r="AC147" s="2"/>
      <c r="AD147" s="2"/>
      <c r="AE147" s="89" t="s">
        <v>199</v>
      </c>
      <c r="AF147" s="90"/>
      <c r="AG147" s="91">
        <v>0</v>
      </c>
      <c r="AH147" s="91">
        <v>0</v>
      </c>
      <c r="AI147" s="91">
        <v>0</v>
      </c>
      <c r="AJ147" s="91">
        <v>0</v>
      </c>
      <c r="AK147" s="92">
        <v>1471</v>
      </c>
    </row>
    <row r="148" spans="4:37" ht="16">
      <c r="D148" s="18" t="s">
        <v>200</v>
      </c>
      <c r="E148" s="28"/>
      <c r="F148" s="28"/>
      <c r="H148" s="18"/>
      <c r="I148" s="8"/>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200</v>
      </c>
      <c r="AF148" s="90"/>
      <c r="AG148" s="91">
        <v>0</v>
      </c>
      <c r="AH148" s="91">
        <v>0</v>
      </c>
      <c r="AI148" s="91">
        <v>0</v>
      </c>
      <c r="AJ148" s="91">
        <v>0</v>
      </c>
      <c r="AK148" s="91">
        <v>0</v>
      </c>
    </row>
    <row r="149" spans="4:37" ht="16">
      <c r="D149" s="18" t="s">
        <v>201</v>
      </c>
      <c r="E149" s="28"/>
      <c r="F149" s="28"/>
      <c r="H149" s="18"/>
      <c r="I149" s="8"/>
      <c r="J149" s="3">
        <v>879733</v>
      </c>
      <c r="K149" s="3">
        <v>59412</v>
      </c>
      <c r="L149" s="3">
        <v>-66697</v>
      </c>
      <c r="M149" s="3">
        <v>988035</v>
      </c>
      <c r="N149" s="3">
        <v>-349675</v>
      </c>
      <c r="O149" s="3">
        <v>230550</v>
      </c>
      <c r="P149" s="3">
        <v>-213185</v>
      </c>
      <c r="Q149" s="3">
        <v>-124012</v>
      </c>
      <c r="R149" s="3">
        <v>-220388</v>
      </c>
      <c r="S149" s="3">
        <v>65476</v>
      </c>
      <c r="T149" s="3">
        <v>926032</v>
      </c>
      <c r="U149" s="3">
        <v>-402566</v>
      </c>
      <c r="V149" s="3">
        <v>985081</v>
      </c>
      <c r="W149" s="3">
        <v>-674007</v>
      </c>
      <c r="X149" s="3">
        <v>1667041</v>
      </c>
      <c r="Y149" s="3">
        <f t="shared" si="10"/>
        <v>-1480536</v>
      </c>
      <c r="Z149" s="3"/>
      <c r="AA149" s="3"/>
      <c r="AB149" s="3"/>
      <c r="AC149" s="3"/>
      <c r="AD149" s="3"/>
      <c r="AE149" s="89" t="s">
        <v>201</v>
      </c>
      <c r="AF149" s="90"/>
      <c r="AG149" s="92">
        <v>-402566</v>
      </c>
      <c r="AH149" s="92">
        <v>985081</v>
      </c>
      <c r="AI149" s="92">
        <v>-674007</v>
      </c>
      <c r="AJ149" s="92">
        <v>1667041</v>
      </c>
      <c r="AK149" s="92">
        <v>-1480536</v>
      </c>
    </row>
    <row r="150" spans="4:37" ht="16">
      <c r="D150" s="16" t="s">
        <v>202</v>
      </c>
      <c r="E150" s="26"/>
      <c r="F150" s="26"/>
      <c r="H150" s="16"/>
      <c r="I150" s="8"/>
      <c r="J150" s="3">
        <v>-12467</v>
      </c>
      <c r="K150" s="3">
        <v>53158</v>
      </c>
      <c r="L150" s="3">
        <v>-114633</v>
      </c>
      <c r="M150" s="3">
        <v>927437</v>
      </c>
      <c r="N150" s="3">
        <v>-745666</v>
      </c>
      <c r="O150" s="3">
        <v>407861</v>
      </c>
      <c r="P150" s="3">
        <v>-298025</v>
      </c>
      <c r="Q150" s="3">
        <v>502330</v>
      </c>
      <c r="R150" s="3">
        <v>381087</v>
      </c>
      <c r="S150" s="3">
        <v>-458327</v>
      </c>
      <c r="T150" s="3">
        <v>1436760</v>
      </c>
      <c r="U150" s="3">
        <v>-532586</v>
      </c>
      <c r="V150" s="3">
        <v>-325467</v>
      </c>
      <c r="W150" s="3">
        <v>-887889</v>
      </c>
      <c r="X150" s="3">
        <v>1179136</v>
      </c>
      <c r="Y150" s="3">
        <f t="shared" si="10"/>
        <v>-679636</v>
      </c>
      <c r="Z150" s="3"/>
      <c r="AA150" s="3"/>
      <c r="AB150" s="3"/>
      <c r="AC150" s="3"/>
      <c r="AD150" s="3"/>
      <c r="AE150" s="89" t="s">
        <v>202</v>
      </c>
      <c r="AF150" s="90"/>
      <c r="AG150" s="92">
        <v>-532586</v>
      </c>
      <c r="AH150" s="92">
        <v>-325467</v>
      </c>
      <c r="AI150" s="92">
        <v>-887889</v>
      </c>
      <c r="AJ150" s="92">
        <v>1179136</v>
      </c>
      <c r="AK150" s="92">
        <v>-679636</v>
      </c>
    </row>
    <row r="151" spans="4:37" ht="16">
      <c r="D151" s="16" t="s">
        <v>203</v>
      </c>
      <c r="E151" s="26"/>
      <c r="F151" s="26"/>
      <c r="H151" s="16"/>
      <c r="I151" s="8"/>
      <c r="J151" s="3">
        <v>318352</v>
      </c>
      <c r="K151" s="3">
        <v>305885</v>
      </c>
      <c r="L151" s="3">
        <v>359043</v>
      </c>
      <c r="M151" s="3">
        <v>244410</v>
      </c>
      <c r="N151" s="3">
        <v>1171789</v>
      </c>
      <c r="O151" s="3">
        <v>427326</v>
      </c>
      <c r="P151" s="3">
        <v>834708</v>
      </c>
      <c r="Q151" s="3">
        <v>535796</v>
      </c>
      <c r="R151" s="3">
        <v>1036656</v>
      </c>
      <c r="S151" s="3">
        <v>1419715</v>
      </c>
      <c r="T151" s="3">
        <v>960027</v>
      </c>
      <c r="U151" s="3">
        <v>2397187</v>
      </c>
      <c r="V151" s="3">
        <v>1865097</v>
      </c>
      <c r="W151" s="3">
        <v>1539577</v>
      </c>
      <c r="X151" s="3">
        <v>651669</v>
      </c>
      <c r="Y151" s="3">
        <f t="shared" si="10"/>
        <v>1830901</v>
      </c>
      <c r="Z151" s="3"/>
      <c r="AA151" s="3"/>
      <c r="AB151" s="3"/>
      <c r="AC151" s="3"/>
      <c r="AD151" s="3"/>
      <c r="AE151" s="89" t="s">
        <v>203</v>
      </c>
      <c r="AF151" s="90"/>
      <c r="AG151" s="92">
        <v>2397187</v>
      </c>
      <c r="AH151" s="92">
        <v>1865097</v>
      </c>
      <c r="AI151" s="92">
        <v>1539577</v>
      </c>
      <c r="AJ151" s="92">
        <v>651669</v>
      </c>
      <c r="AK151" s="92">
        <v>1830901</v>
      </c>
    </row>
    <row r="152" spans="4:37" ht="16">
      <c r="D152" s="16" t="s">
        <v>204</v>
      </c>
      <c r="E152" s="26"/>
      <c r="F152" s="26"/>
      <c r="H152" s="16"/>
      <c r="I152" s="8"/>
      <c r="J152" s="2">
        <v>0</v>
      </c>
      <c r="K152" s="2">
        <v>0</v>
      </c>
      <c r="L152" s="2">
        <v>0</v>
      </c>
      <c r="M152" s="2">
        <v>-58</v>
      </c>
      <c r="N152" s="3">
        <v>1204</v>
      </c>
      <c r="O152" s="2">
        <v>-480</v>
      </c>
      <c r="P152" s="2">
        <v>-887</v>
      </c>
      <c r="Q152" s="3">
        <v>-1470</v>
      </c>
      <c r="R152" s="3">
        <v>1972</v>
      </c>
      <c r="S152" s="3">
        <v>-1361</v>
      </c>
      <c r="T152" s="2">
        <v>400</v>
      </c>
      <c r="U152" s="2">
        <v>496</v>
      </c>
      <c r="V152" s="2">
        <v>-53</v>
      </c>
      <c r="W152" s="2">
        <v>-20</v>
      </c>
      <c r="X152" s="2">
        <v>97</v>
      </c>
      <c r="Y152" s="3">
        <f t="shared" si="10"/>
        <v>6</v>
      </c>
      <c r="Z152" s="2"/>
      <c r="AA152" s="2"/>
      <c r="AB152" s="2"/>
      <c r="AC152" s="2"/>
      <c r="AD152" s="2"/>
      <c r="AE152" s="89" t="s">
        <v>204</v>
      </c>
      <c r="AF152" s="90"/>
      <c r="AG152" s="91">
        <v>496</v>
      </c>
      <c r="AH152" s="91">
        <v>-53</v>
      </c>
      <c r="AI152" s="91">
        <v>-20</v>
      </c>
      <c r="AJ152" s="91">
        <v>97</v>
      </c>
      <c r="AK152" s="91">
        <v>6</v>
      </c>
    </row>
    <row r="153" spans="4:37" ht="16">
      <c r="D153" s="16" t="s">
        <v>205</v>
      </c>
      <c r="E153" s="26"/>
      <c r="F153" s="26"/>
      <c r="H153" s="16"/>
      <c r="I153" s="8"/>
      <c r="J153" s="3">
        <v>305885</v>
      </c>
      <c r="K153" s="3">
        <v>359043</v>
      </c>
      <c r="L153" s="3">
        <v>244410</v>
      </c>
      <c r="M153" s="3">
        <v>1171789</v>
      </c>
      <c r="N153" s="3">
        <v>427326</v>
      </c>
      <c r="O153" s="3">
        <v>834708</v>
      </c>
      <c r="P153" s="3">
        <v>535796</v>
      </c>
      <c r="Q153" s="3">
        <v>1036656</v>
      </c>
      <c r="R153" s="3">
        <v>1419715</v>
      </c>
      <c r="S153" s="3">
        <v>960027</v>
      </c>
      <c r="T153" s="3">
        <v>2397187</v>
      </c>
      <c r="U153" s="3">
        <v>1865097</v>
      </c>
      <c r="V153" s="3">
        <v>1539577</v>
      </c>
      <c r="W153" s="3">
        <v>651669</v>
      </c>
      <c r="X153" s="3">
        <v>1830901</v>
      </c>
      <c r="Y153" s="3">
        <f t="shared" si="10"/>
        <v>1151271</v>
      </c>
      <c r="Z153" s="3"/>
      <c r="AA153" s="3"/>
      <c r="AB153" s="3"/>
      <c r="AC153" s="3"/>
      <c r="AD153" s="3"/>
      <c r="AE153" s="89" t="s">
        <v>205</v>
      </c>
      <c r="AF153" s="90"/>
      <c r="AG153" s="92">
        <v>1865097</v>
      </c>
      <c r="AH153" s="92">
        <v>1539577</v>
      </c>
      <c r="AI153" s="92">
        <v>651669</v>
      </c>
      <c r="AJ153" s="92">
        <v>1830901</v>
      </c>
      <c r="AK153" s="92">
        <v>1151271</v>
      </c>
    </row>
  </sheetData>
  <sortState xmlns:xlrd2="http://schemas.microsoft.com/office/spreadsheetml/2017/richdata2" columnSort="1" ref="J24:X153">
    <sortCondition ref="J24:X24"/>
  </sortState>
  <conditionalFormatting sqref="G14:Y14">
    <cfRule type="cellIs" dxfId="259" priority="12" operator="greaterThan">
      <formula>0.2</formula>
    </cfRule>
    <cfRule type="cellIs" dxfId="258" priority="13" operator="lessThan">
      <formula>0.1</formula>
    </cfRule>
  </conditionalFormatting>
  <conditionalFormatting sqref="G10:Y10">
    <cfRule type="cellIs" dxfId="257" priority="11" operator="greaterThanOrEqual">
      <formula>0.1</formula>
    </cfRule>
  </conditionalFormatting>
  <conditionalFormatting sqref="G10:Y10">
    <cfRule type="cellIs" dxfId="256" priority="10" operator="lessThanOrEqual">
      <formula>0.05</formula>
    </cfRule>
  </conditionalFormatting>
  <conditionalFormatting sqref="AA10:AA12">
    <cfRule type="cellIs" dxfId="255" priority="9" operator="greaterThanOrEqual">
      <formula>0.1</formula>
    </cfRule>
  </conditionalFormatting>
  <conditionalFormatting sqref="AA10:AA12">
    <cfRule type="cellIs" dxfId="254" priority="8" operator="lessThanOrEqual">
      <formula>0.05</formula>
    </cfRule>
  </conditionalFormatting>
  <conditionalFormatting sqref="G11:Y11">
    <cfRule type="cellIs" dxfId="253" priority="7" operator="greaterThanOrEqual">
      <formula>0.1</formula>
    </cfRule>
  </conditionalFormatting>
  <conditionalFormatting sqref="G11:Y11">
    <cfRule type="cellIs" dxfId="252" priority="6" operator="lessThanOrEqual">
      <formula>0.05</formula>
    </cfRule>
  </conditionalFormatting>
  <conditionalFormatting sqref="G12:Y12">
    <cfRule type="cellIs" dxfId="251" priority="5" operator="greaterThanOrEqual">
      <formula>0.1</formula>
    </cfRule>
  </conditionalFormatting>
  <conditionalFormatting sqref="G12:Y12">
    <cfRule type="cellIs" dxfId="250" priority="4" operator="lessThanOrEqual">
      <formula>0.05</formula>
    </cfRule>
  </conditionalFormatting>
  <conditionalFormatting sqref="AA19">
    <cfRule type="cellIs" dxfId="249" priority="3" operator="greaterThan">
      <formula>0.35</formula>
    </cfRule>
  </conditionalFormatting>
  <conditionalFormatting sqref="AA14">
    <cfRule type="cellIs" dxfId="248" priority="1" operator="greaterThan">
      <formula>0.2</formula>
    </cfRule>
    <cfRule type="cellIs" dxfId="247" priority="2" operator="lessThan">
      <formula>0.1</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9AE1B-8B08-42B9-BA7C-BF823656D778}">
  <dimension ref="A1:AK153"/>
  <sheetViews>
    <sheetView topLeftCell="P1" workbookViewId="0">
      <selection activeCell="Y10" sqref="Y10"/>
    </sheetView>
  </sheetViews>
  <sheetFormatPr baseColWidth="10" defaultColWidth="8.83203125" defaultRowHeight="15"/>
  <cols>
    <col min="1" max="1" width="22.6640625" customWidth="1"/>
    <col min="3" max="3" width="22.5" customWidth="1"/>
    <col min="4" max="4" width="70.5" customWidth="1"/>
    <col min="5" max="5" width="9.6640625" customWidth="1"/>
    <col min="6" max="6" width="10.5" customWidth="1"/>
    <col min="7" max="8" width="9.6640625" bestFit="1" customWidth="1"/>
    <col min="9" max="9" width="11.5" bestFit="1" customWidth="1"/>
    <col min="10" max="11" width="12.1640625" bestFit="1" customWidth="1"/>
    <col min="12" max="13" width="12.5" bestFit="1" customWidth="1"/>
    <col min="14" max="21" width="13.5" bestFit="1" customWidth="1"/>
    <col min="22" max="23" width="13.83203125" bestFit="1" customWidth="1"/>
    <col min="24" max="25" width="14.5" bestFit="1" customWidth="1"/>
    <col min="26" max="26" width="11.1640625" customWidth="1"/>
    <col min="27" max="27" width="11" customWidth="1"/>
    <col min="28" max="28" width="26.6640625" bestFit="1" customWidth="1"/>
    <col min="29" max="30" width="8.83203125" customWidth="1"/>
    <col min="31" max="31" width="53.33203125" customWidth="1"/>
    <col min="33" max="33" width="13.5" bestFit="1" customWidth="1"/>
    <col min="34" max="35" width="13.83203125" bestFit="1" customWidth="1"/>
    <col min="36" max="37" width="14.5" bestFit="1" customWidth="1"/>
  </cols>
  <sheetData>
    <row r="1" spans="1:28" ht="86.25" customHeight="1">
      <c r="A1" s="36" t="e" vm="5">
        <v>#VALUE!</v>
      </c>
      <c r="AB1" s="36" t="e" vm="5">
        <f>A1</f>
        <v>#VALUE!</v>
      </c>
    </row>
    <row r="3" spans="1:28">
      <c r="AA3" s="37" cm="1">
        <f t="array" ref="AA3">_FV(AB1,"P/E",TRUE)</f>
        <v>32.299999999999997</v>
      </c>
      <c r="AB3" t="s">
        <v>70</v>
      </c>
    </row>
    <row r="10" spans="1:28" ht="18">
      <c r="D10" s="34" t="s">
        <v>71</v>
      </c>
      <c r="E10" s="34"/>
      <c r="F10" s="34"/>
      <c r="G10" s="33"/>
      <c r="H10" s="33"/>
      <c r="I10" s="33"/>
      <c r="J10" s="33"/>
      <c r="K10" s="33"/>
      <c r="L10" s="33"/>
      <c r="M10" s="33"/>
      <c r="N10" s="33"/>
      <c r="O10" s="33"/>
      <c r="P10" s="33"/>
      <c r="Q10" s="33" t="str">
        <f t="shared" ref="Q10:X10" si="0">IF(COUNT(L16:Q16)=6,(Q16-L16)/(SUM(L16:P16)),"")</f>
        <v/>
      </c>
      <c r="R10" s="33" t="str">
        <f t="shared" si="0"/>
        <v/>
      </c>
      <c r="S10" s="33" t="str">
        <f t="shared" si="0"/>
        <v/>
      </c>
      <c r="T10" s="33" t="str">
        <f t="shared" si="0"/>
        <v/>
      </c>
      <c r="U10" s="33" t="str">
        <f t="shared" si="0"/>
        <v/>
      </c>
      <c r="V10" s="33">
        <f t="shared" si="0"/>
        <v>0.44790285805185853</v>
      </c>
      <c r="W10" s="33">
        <f t="shared" si="0"/>
        <v>0.50564588979223124</v>
      </c>
      <c r="X10" s="33">
        <f t="shared" si="0"/>
        <v>1.6481338095257398</v>
      </c>
      <c r="Y10" s="33">
        <f>IF(COUNT(T16:Y16)=6,(Y16-T16)/(SUM(T16:X16)),"")</f>
        <v>5.0070494872473933E-2</v>
      </c>
      <c r="AA10" s="35">
        <f>AVERAGE(U10:Y10)</f>
        <v>0.66293826306057591</v>
      </c>
      <c r="AB10" s="34" t="s">
        <v>71</v>
      </c>
    </row>
    <row r="11" spans="1:28" ht="18">
      <c r="D11" s="34" t="s">
        <v>72</v>
      </c>
      <c r="E11" s="34"/>
      <c r="F11" s="34"/>
      <c r="G11" s="33"/>
      <c r="H11" s="33"/>
      <c r="I11" s="33"/>
      <c r="J11" s="33"/>
      <c r="K11" s="33"/>
      <c r="L11" s="33"/>
      <c r="M11" s="33"/>
      <c r="N11" s="33"/>
      <c r="O11" s="33"/>
      <c r="P11" s="33"/>
      <c r="Q11" s="33" t="str">
        <f t="shared" ref="Q11:X11" si="1">IF(COUNT(G16:Q16)=11,(Q16-G16)/(SUM(G16:P16)),"")</f>
        <v/>
      </c>
      <c r="R11" s="33" t="str">
        <f t="shared" si="1"/>
        <v/>
      </c>
      <c r="S11" s="33" t="str">
        <f t="shared" si="1"/>
        <v/>
      </c>
      <c r="T11" s="33" t="str">
        <f t="shared" si="1"/>
        <v/>
      </c>
      <c r="U11" s="33" t="str">
        <f t="shared" si="1"/>
        <v/>
      </c>
      <c r="V11" s="33" t="str">
        <f t="shared" si="1"/>
        <v/>
      </c>
      <c r="W11" s="33" t="str">
        <f t="shared" si="1"/>
        <v/>
      </c>
      <c r="X11" s="33" t="str">
        <f t="shared" si="1"/>
        <v/>
      </c>
      <c r="Y11" s="33" t="str">
        <f>IF(COUNT(O16:Y16)=11,(Y16-O16)/(SUM(O16:X16)),"")</f>
        <v/>
      </c>
      <c r="AA11" s="35" t="e">
        <f t="shared" ref="AA11:AA12" si="2">AVERAGE(U11:Y11)</f>
        <v>#DIV/0!</v>
      </c>
      <c r="AB11" s="34" t="s">
        <v>72</v>
      </c>
    </row>
    <row r="12" spans="1:28" ht="18">
      <c r="D12" s="34" t="s">
        <v>73</v>
      </c>
      <c r="E12" s="34"/>
      <c r="F12" s="34"/>
      <c r="G12" s="33"/>
      <c r="H12" s="33"/>
      <c r="I12" s="33"/>
      <c r="J12" s="33"/>
      <c r="K12" s="33"/>
      <c r="L12" s="33"/>
      <c r="M12" s="33"/>
      <c r="N12" s="33"/>
      <c r="O12" s="33"/>
      <c r="P12" s="33"/>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73</v>
      </c>
    </row>
    <row r="14" spans="1:28" ht="18">
      <c r="D14" s="32" t="s">
        <v>74</v>
      </c>
      <c r="E14" s="32"/>
      <c r="F14" s="32"/>
      <c r="G14" s="31"/>
      <c r="H14" s="31"/>
      <c r="I14" s="31"/>
      <c r="J14" s="31"/>
      <c r="K14" s="31"/>
      <c r="L14" s="31"/>
      <c r="M14" s="31"/>
      <c r="N14" s="31"/>
      <c r="O14" s="31"/>
      <c r="P14" s="31"/>
      <c r="Q14" s="31" t="e">
        <f>Q16/AVERAGE(P17:Q17)</f>
        <v>#DIV/0!</v>
      </c>
      <c r="R14" s="31">
        <f t="shared" ref="R14:W14" si="4">R16/AVERAGE(Q17:R17)</f>
        <v>4.9954578488372092E-2</v>
      </c>
      <c r="S14" s="31">
        <f t="shared" si="4"/>
        <v>4.0533943533559866E-2</v>
      </c>
      <c r="T14" s="31">
        <f t="shared" si="4"/>
        <v>5.7826274940913469E-2</v>
      </c>
      <c r="U14" s="31">
        <f t="shared" si="4"/>
        <v>7.8897570914408133E-2</v>
      </c>
      <c r="V14" s="31">
        <f t="shared" si="4"/>
        <v>6.2823456265490102E-2</v>
      </c>
      <c r="W14" s="31">
        <f t="shared" si="4"/>
        <v>0.11357523771322195</v>
      </c>
      <c r="X14" s="31">
        <f>X16/AVERAGE(W17:X17)</f>
        <v>0.38438476248868647</v>
      </c>
      <c r="Y14" s="31">
        <f>Y16/AVERAGE(X17:Y17)</f>
        <v>2.7260358591875818E-2</v>
      </c>
      <c r="AA14" s="39">
        <f>AVERAGE(U14:Y14)</f>
        <v>0.1333882771947365</v>
      </c>
      <c r="AB14" s="32" t="s">
        <v>74</v>
      </c>
    </row>
    <row r="16" spans="1:28">
      <c r="D16" t="s">
        <v>75</v>
      </c>
      <c r="G16" s="21"/>
      <c r="H16" s="21"/>
      <c r="I16" s="21"/>
      <c r="J16" s="21"/>
      <c r="K16" s="21"/>
      <c r="L16" s="21"/>
      <c r="M16" s="21"/>
      <c r="N16" s="21"/>
      <c r="O16" s="21"/>
      <c r="P16" s="21"/>
      <c r="Q16" s="21">
        <f t="shared" ref="Q16:Y16" si="5">Q98</f>
        <v>4387</v>
      </c>
      <c r="R16" s="21">
        <f t="shared" si="5"/>
        <v>5499</v>
      </c>
      <c r="S16" s="21">
        <f t="shared" si="5"/>
        <v>14738</v>
      </c>
      <c r="T16" s="21">
        <f t="shared" si="5"/>
        <v>29825</v>
      </c>
      <c r="U16" s="21">
        <f t="shared" si="5"/>
        <v>58705</v>
      </c>
      <c r="V16" s="21">
        <f t="shared" si="5"/>
        <v>55069</v>
      </c>
      <c r="W16" s="21">
        <f t="shared" si="5"/>
        <v>88342</v>
      </c>
      <c r="X16" s="21">
        <f t="shared" si="5"/>
        <v>421298</v>
      </c>
      <c r="Y16" s="21">
        <f t="shared" si="5"/>
        <v>62533</v>
      </c>
      <c r="AB16" t="s">
        <v>75</v>
      </c>
    </row>
    <row r="17" spans="4:37">
      <c r="D17" t="s">
        <v>76</v>
      </c>
      <c r="G17" s="20"/>
      <c r="H17" s="20"/>
      <c r="I17" s="20"/>
      <c r="J17" s="20"/>
      <c r="K17" s="20"/>
      <c r="L17" s="20"/>
      <c r="M17" s="20"/>
      <c r="N17" s="20"/>
      <c r="O17" s="20"/>
      <c r="P17" s="20"/>
      <c r="Q17" s="20">
        <f t="shared" ref="Q17:Y17" si="6">SUM(Q19:Q20)</f>
        <v>0</v>
      </c>
      <c r="R17" s="20">
        <f t="shared" si="6"/>
        <v>220160</v>
      </c>
      <c r="S17" s="20">
        <f t="shared" si="6"/>
        <v>507033</v>
      </c>
      <c r="T17" s="20">
        <f t="shared" si="6"/>
        <v>524505</v>
      </c>
      <c r="U17" s="20">
        <f t="shared" si="6"/>
        <v>963627</v>
      </c>
      <c r="V17" s="20">
        <f t="shared" si="6"/>
        <v>789508</v>
      </c>
      <c r="W17" s="20">
        <f t="shared" si="6"/>
        <v>766148</v>
      </c>
      <c r="X17" s="20">
        <f t="shared" si="6"/>
        <v>1425916</v>
      </c>
      <c r="Y17" s="20">
        <f t="shared" si="6"/>
        <v>3161918</v>
      </c>
      <c r="AB17" t="s">
        <v>76</v>
      </c>
    </row>
    <row r="19" spans="4:37" ht="16">
      <c r="D19" s="1" t="s">
        <v>77</v>
      </c>
      <c r="E19" s="1"/>
      <c r="F19" s="1"/>
      <c r="G19" s="19"/>
      <c r="H19" s="19"/>
      <c r="I19" s="19"/>
      <c r="J19" s="19"/>
      <c r="K19" s="19"/>
      <c r="L19" s="19"/>
      <c r="M19" s="19"/>
      <c r="N19" s="19"/>
      <c r="O19" s="19"/>
      <c r="P19" s="19"/>
      <c r="Q19" s="19">
        <f t="shared" ref="Q19:Y19" si="7">SUM(Q44:Q45,Q65)</f>
        <v>0</v>
      </c>
      <c r="R19" s="19">
        <f t="shared" si="7"/>
        <v>110465</v>
      </c>
      <c r="S19" s="19">
        <f t="shared" si="7"/>
        <v>282599</v>
      </c>
      <c r="T19" s="19">
        <f t="shared" si="7"/>
        <v>270273</v>
      </c>
      <c r="U19" s="19">
        <f t="shared" si="7"/>
        <v>651355</v>
      </c>
      <c r="V19" s="19">
        <f t="shared" si="7"/>
        <v>442304</v>
      </c>
      <c r="W19" s="19">
        <f t="shared" si="7"/>
        <v>248045</v>
      </c>
      <c r="X19" s="19">
        <f t="shared" si="7"/>
        <v>512528</v>
      </c>
      <c r="Y19" s="19">
        <f t="shared" si="7"/>
        <v>1681208</v>
      </c>
      <c r="AA19" s="38">
        <f>Y19/SUM(Y19:Y20)</f>
        <v>0.53170512328276698</v>
      </c>
      <c r="AB19" s="1" t="s">
        <v>77</v>
      </c>
    </row>
    <row r="20" spans="4:37">
      <c r="D20" s="1" t="s">
        <v>78</v>
      </c>
      <c r="E20" s="1"/>
      <c r="F20" s="1"/>
      <c r="G20" s="19"/>
      <c r="H20" s="19"/>
      <c r="I20" s="19"/>
      <c r="J20" s="19"/>
      <c r="K20" s="19"/>
      <c r="L20" s="19"/>
      <c r="M20" s="19"/>
      <c r="N20" s="19"/>
      <c r="O20" s="19"/>
      <c r="P20" s="19"/>
      <c r="Q20" s="19">
        <f t="shared" ref="Q20:Y20" si="8">Q72</f>
        <v>0</v>
      </c>
      <c r="R20" s="19">
        <f t="shared" si="8"/>
        <v>109695</v>
      </c>
      <c r="S20" s="19">
        <f t="shared" si="8"/>
        <v>224434</v>
      </c>
      <c r="T20" s="19">
        <f t="shared" si="8"/>
        <v>254232</v>
      </c>
      <c r="U20" s="19">
        <f t="shared" si="8"/>
        <v>312272</v>
      </c>
      <c r="V20" s="19">
        <f t="shared" si="8"/>
        <v>347204</v>
      </c>
      <c r="W20" s="19">
        <f t="shared" si="8"/>
        <v>518103</v>
      </c>
      <c r="X20" s="19">
        <f t="shared" si="8"/>
        <v>913388</v>
      </c>
      <c r="Y20" s="19">
        <f t="shared" si="8"/>
        <v>1480710</v>
      </c>
      <c r="AA20" s="29">
        <f>Y20/SUM(Y19:Y20)</f>
        <v>0.46829487671723302</v>
      </c>
      <c r="AB20" s="1" t="s">
        <v>78</v>
      </c>
    </row>
    <row r="24" spans="4:37">
      <c r="G24" s="1"/>
      <c r="H24" s="1"/>
      <c r="I24" s="1"/>
      <c r="J24" s="1"/>
      <c r="K24" s="1"/>
      <c r="L24" s="1"/>
      <c r="M24" s="1"/>
      <c r="N24" s="1"/>
      <c r="O24" s="1"/>
      <c r="P24" s="1"/>
      <c r="Q24" s="1">
        <v>2014</v>
      </c>
      <c r="R24" s="1">
        <v>2015</v>
      </c>
      <c r="S24" s="1">
        <v>2016</v>
      </c>
      <c r="T24" s="1">
        <v>2017</v>
      </c>
      <c r="U24" s="1">
        <v>2018</v>
      </c>
      <c r="V24" s="1">
        <v>2019</v>
      </c>
      <c r="W24" s="1">
        <v>2020</v>
      </c>
      <c r="X24" s="1">
        <v>2021</v>
      </c>
      <c r="Y24" s="1">
        <v>2022</v>
      </c>
      <c r="Z24" s="1"/>
      <c r="AA24" s="1"/>
      <c r="AB24" s="1"/>
      <c r="AC24" s="1"/>
      <c r="AD24" s="1"/>
      <c r="AE24" s="1"/>
    </row>
    <row r="25" spans="4:37">
      <c r="D25" s="12" t="s">
        <v>79</v>
      </c>
      <c r="E25" s="22"/>
      <c r="F25" s="22"/>
      <c r="G25" s="2"/>
      <c r="H25" s="2"/>
      <c r="I25" s="2"/>
      <c r="J25" s="2"/>
      <c r="K25" s="2"/>
      <c r="L25" s="2"/>
      <c r="M25" s="2"/>
      <c r="N25" s="2"/>
      <c r="O25" s="2"/>
      <c r="P25" s="2"/>
      <c r="Q25" s="8"/>
      <c r="R25" s="2"/>
      <c r="S25" s="2"/>
      <c r="T25" s="2"/>
      <c r="U25" s="2"/>
      <c r="V25" s="2"/>
      <c r="W25" s="2"/>
      <c r="X25" s="2"/>
      <c r="Y25" s="2"/>
      <c r="Z25" s="2"/>
      <c r="AA25" s="2"/>
      <c r="AB25" s="2"/>
      <c r="AC25" s="2"/>
      <c r="AD25" s="2"/>
      <c r="AE25" s="2"/>
    </row>
    <row r="26" spans="4:37" ht="16">
      <c r="D26" s="13" t="s">
        <v>80</v>
      </c>
      <c r="E26" s="23"/>
      <c r="F26" s="23"/>
      <c r="G26" s="3"/>
      <c r="H26" s="3"/>
      <c r="I26" s="3"/>
      <c r="J26" s="3"/>
      <c r="K26" s="3"/>
      <c r="L26" s="3"/>
      <c r="M26" s="3"/>
      <c r="N26" s="3"/>
      <c r="O26" s="3"/>
      <c r="P26" s="3"/>
      <c r="Q26" s="8"/>
      <c r="R26" s="3">
        <v>287475</v>
      </c>
      <c r="S26" s="3">
        <v>895986</v>
      </c>
      <c r="T26" s="3">
        <v>1153806</v>
      </c>
      <c r="U26" s="3">
        <v>2017043</v>
      </c>
      <c r="V26" s="3">
        <v>1634589</v>
      </c>
      <c r="W26" s="3">
        <v>1360233</v>
      </c>
      <c r="X26" s="3">
        <v>2153355</v>
      </c>
      <c r="Y26" s="3">
        <f>AK26</f>
        <v>5002840</v>
      </c>
      <c r="Z26" s="3"/>
      <c r="AA26" s="3"/>
      <c r="AB26" s="3"/>
      <c r="AC26" s="3"/>
      <c r="AD26" s="3"/>
      <c r="AE26" s="89" t="s">
        <v>80</v>
      </c>
      <c r="AF26" s="90"/>
      <c r="AG26" s="92">
        <v>2017043</v>
      </c>
      <c r="AH26" s="92">
        <v>1634589</v>
      </c>
      <c r="AI26" s="92">
        <v>1360233</v>
      </c>
      <c r="AJ26" s="92">
        <v>2153355</v>
      </c>
      <c r="AK26" s="92">
        <v>5002840</v>
      </c>
    </row>
    <row r="27" spans="4:37" ht="16">
      <c r="D27" s="14" t="s">
        <v>81</v>
      </c>
      <c r="E27" s="24"/>
      <c r="F27" s="24"/>
      <c r="G27" s="4"/>
      <c r="H27" s="4"/>
      <c r="I27" s="4"/>
      <c r="J27" s="4"/>
      <c r="K27" s="4"/>
      <c r="L27" s="4"/>
      <c r="M27" s="4"/>
      <c r="N27" s="4"/>
      <c r="O27" s="4"/>
      <c r="P27" s="4"/>
      <c r="Q27" s="8"/>
      <c r="R27" s="4">
        <v>19459</v>
      </c>
      <c r="S27" s="4">
        <v>84203</v>
      </c>
      <c r="T27" s="4">
        <v>140636</v>
      </c>
      <c r="U27" s="4">
        <v>205995</v>
      </c>
      <c r="V27" s="4">
        <v>179331</v>
      </c>
      <c r="W27" s="4">
        <v>246450</v>
      </c>
      <c r="X27" s="4">
        <v>748374</v>
      </c>
      <c r="Y27" s="3">
        <f t="shared" ref="Y27:Y90" si="9">AK27</f>
        <v>1529299</v>
      </c>
      <c r="Z27" s="4"/>
      <c r="AA27" s="4"/>
      <c r="AB27" s="4"/>
      <c r="AC27" s="4"/>
      <c r="AD27" s="4"/>
      <c r="AE27" s="93" t="s">
        <v>81</v>
      </c>
      <c r="AF27" s="90"/>
      <c r="AG27" s="94">
        <v>205995</v>
      </c>
      <c r="AH27" s="94">
        <v>179331</v>
      </c>
      <c r="AI27" s="94">
        <v>246450</v>
      </c>
      <c r="AJ27" s="94">
        <v>748374</v>
      </c>
      <c r="AK27" s="94">
        <v>1529299</v>
      </c>
    </row>
    <row r="28" spans="4:37" ht="16">
      <c r="D28" s="14" t="s">
        <v>82</v>
      </c>
      <c r="E28" s="24"/>
      <c r="F28" s="24"/>
      <c r="G28" s="5"/>
      <c r="H28" s="5"/>
      <c r="I28" s="5"/>
      <c r="J28" s="4"/>
      <c r="K28" s="4"/>
      <c r="L28" s="4"/>
      <c r="M28" s="4"/>
      <c r="N28" s="5"/>
      <c r="O28" s="4"/>
      <c r="P28" s="4"/>
      <c r="Q28" s="8"/>
      <c r="R28" s="5">
        <v>0</v>
      </c>
      <c r="S28" s="5">
        <v>0</v>
      </c>
      <c r="T28" s="4">
        <v>405650</v>
      </c>
      <c r="U28" s="4">
        <v>657600</v>
      </c>
      <c r="V28" s="4">
        <v>103438</v>
      </c>
      <c r="W28" s="4">
        <v>10150</v>
      </c>
      <c r="X28" s="5">
        <v>0</v>
      </c>
      <c r="Y28" s="3">
        <f t="shared" si="9"/>
        <v>0</v>
      </c>
      <c r="Z28" s="5"/>
      <c r="AA28" s="5"/>
      <c r="AB28" s="5"/>
      <c r="AC28" s="5"/>
      <c r="AD28" s="5"/>
      <c r="AE28" s="93" t="s">
        <v>82</v>
      </c>
      <c r="AF28" s="90"/>
      <c r="AG28" s="94">
        <v>657600</v>
      </c>
      <c r="AH28" s="94">
        <v>103438</v>
      </c>
      <c r="AI28" s="94">
        <v>10150</v>
      </c>
      <c r="AJ28" s="90">
        <v>0</v>
      </c>
      <c r="AK28" s="90">
        <v>0</v>
      </c>
    </row>
    <row r="29" spans="4:37" ht="16">
      <c r="D29" s="14" t="s">
        <v>83</v>
      </c>
      <c r="E29" s="24"/>
      <c r="F29" s="24"/>
      <c r="G29" s="4"/>
      <c r="H29" s="4"/>
      <c r="I29" s="4"/>
      <c r="J29" s="4"/>
      <c r="K29" s="4"/>
      <c r="L29" s="4"/>
      <c r="M29" s="4"/>
      <c r="N29" s="4"/>
      <c r="O29" s="4"/>
      <c r="P29" s="4"/>
      <c r="Q29" s="8"/>
      <c r="R29" s="4">
        <v>151186</v>
      </c>
      <c r="S29" s="4">
        <v>413156</v>
      </c>
      <c r="T29" s="4">
        <v>308213</v>
      </c>
      <c r="U29" s="4">
        <v>691970</v>
      </c>
      <c r="V29" s="4">
        <v>751765</v>
      </c>
      <c r="W29" s="4">
        <v>756326</v>
      </c>
      <c r="X29" s="4">
        <v>658369</v>
      </c>
      <c r="Y29" s="3">
        <f t="shared" si="9"/>
        <v>1509858</v>
      </c>
      <c r="Z29" s="4"/>
      <c r="AA29" s="4"/>
      <c r="AB29" s="4"/>
      <c r="AC29" s="4"/>
      <c r="AD29" s="4"/>
      <c r="AE29" s="93" t="s">
        <v>83</v>
      </c>
      <c r="AF29" s="90"/>
      <c r="AG29" s="94">
        <v>691970</v>
      </c>
      <c r="AH29" s="94">
        <v>751765</v>
      </c>
      <c r="AI29" s="94">
        <v>756326</v>
      </c>
      <c r="AJ29" s="94">
        <v>640287</v>
      </c>
      <c r="AK29" s="94">
        <v>1509858</v>
      </c>
    </row>
    <row r="30" spans="4:37" ht="16">
      <c r="D30" s="14" t="s">
        <v>84</v>
      </c>
      <c r="E30" s="24"/>
      <c r="F30" s="24"/>
      <c r="G30" s="4"/>
      <c r="H30" s="4"/>
      <c r="I30" s="4"/>
      <c r="J30" s="4"/>
      <c r="K30" s="4"/>
      <c r="L30" s="4"/>
      <c r="M30" s="4"/>
      <c r="N30" s="4"/>
      <c r="O30" s="4"/>
      <c r="P30" s="4"/>
      <c r="Q30" s="8"/>
      <c r="R30" s="4">
        <v>102355</v>
      </c>
      <c r="S30" s="4">
        <v>364673</v>
      </c>
      <c r="T30" s="4">
        <v>282237</v>
      </c>
      <c r="U30" s="4">
        <v>444288</v>
      </c>
      <c r="V30" s="4">
        <v>582912</v>
      </c>
      <c r="W30" s="4">
        <v>346045</v>
      </c>
      <c r="X30" s="4">
        <v>709465</v>
      </c>
      <c r="Y30" s="3">
        <f t="shared" si="9"/>
        <v>1879801</v>
      </c>
      <c r="Z30" s="4"/>
      <c r="AA30" s="4"/>
      <c r="AB30" s="4"/>
      <c r="AC30" s="4"/>
      <c r="AD30" s="4"/>
      <c r="AE30" s="93" t="s">
        <v>84</v>
      </c>
      <c r="AF30" s="90"/>
      <c r="AG30" s="94">
        <v>444288</v>
      </c>
      <c r="AH30" s="94">
        <v>582912</v>
      </c>
      <c r="AI30" s="94">
        <v>346045</v>
      </c>
      <c r="AJ30" s="94">
        <v>727547</v>
      </c>
      <c r="AK30" s="94">
        <v>1879801</v>
      </c>
    </row>
    <row r="31" spans="4:37" ht="16">
      <c r="D31" s="14" t="s">
        <v>85</v>
      </c>
      <c r="E31" s="24"/>
      <c r="F31" s="24"/>
      <c r="G31" s="5"/>
      <c r="H31" s="5"/>
      <c r="I31" s="4"/>
      <c r="J31" s="4"/>
      <c r="K31" s="4"/>
      <c r="L31" s="4"/>
      <c r="M31" s="4"/>
      <c r="N31" s="4"/>
      <c r="O31" s="4"/>
      <c r="P31" s="4"/>
      <c r="Q31" s="8"/>
      <c r="R31" s="4">
        <v>14476</v>
      </c>
      <c r="S31" s="4">
        <v>33954</v>
      </c>
      <c r="T31" s="4">
        <v>17070</v>
      </c>
      <c r="U31" s="4">
        <v>17189</v>
      </c>
      <c r="V31" s="4">
        <v>17143</v>
      </c>
      <c r="W31" s="4">
        <v>1263</v>
      </c>
      <c r="X31" s="4">
        <v>37147</v>
      </c>
      <c r="Y31" s="3">
        <f t="shared" si="9"/>
        <v>83883</v>
      </c>
      <c r="Z31" s="4"/>
      <c r="AA31" s="4"/>
      <c r="AB31" s="4"/>
      <c r="AC31" s="4"/>
      <c r="AD31" s="4"/>
      <c r="AE31" s="93" t="s">
        <v>85</v>
      </c>
      <c r="AF31" s="90"/>
      <c r="AG31" s="94">
        <v>17189</v>
      </c>
      <c r="AH31" s="94">
        <v>17143</v>
      </c>
      <c r="AI31" s="94">
        <v>1263</v>
      </c>
      <c r="AJ31" s="94">
        <v>37147</v>
      </c>
      <c r="AK31" s="94">
        <v>83883</v>
      </c>
    </row>
    <row r="32" spans="4:37" ht="16">
      <c r="D32" s="13" t="s">
        <v>86</v>
      </c>
      <c r="E32" s="23"/>
      <c r="F32" s="23"/>
      <c r="G32" s="3"/>
      <c r="H32" s="3"/>
      <c r="I32" s="3"/>
      <c r="J32" s="3"/>
      <c r="K32" s="3"/>
      <c r="L32" s="3"/>
      <c r="M32" s="3"/>
      <c r="N32" s="3"/>
      <c r="O32" s="3"/>
      <c r="P32" s="3"/>
      <c r="Q32" s="8"/>
      <c r="R32" s="3">
        <v>44704</v>
      </c>
      <c r="S32" s="3">
        <v>70266</v>
      </c>
      <c r="T32" s="3">
        <v>188920</v>
      </c>
      <c r="U32" s="3">
        <v>184880</v>
      </c>
      <c r="V32" s="3">
        <v>281658</v>
      </c>
      <c r="W32" s="3">
        <v>190857</v>
      </c>
      <c r="X32" s="3">
        <v>230544</v>
      </c>
      <c r="Y32" s="3">
        <f t="shared" si="9"/>
        <v>974653</v>
      </c>
      <c r="Z32" s="3"/>
      <c r="AA32" s="3"/>
      <c r="AB32" s="3"/>
      <c r="AC32" s="3"/>
      <c r="AD32" s="3"/>
      <c r="AE32" s="89" t="s">
        <v>86</v>
      </c>
      <c r="AF32" s="90"/>
      <c r="AG32" s="92">
        <v>184880</v>
      </c>
      <c r="AH32" s="92">
        <v>281658</v>
      </c>
      <c r="AI32" s="92">
        <v>190857</v>
      </c>
      <c r="AJ32" s="92">
        <v>230544</v>
      </c>
      <c r="AK32" s="92">
        <v>974653</v>
      </c>
    </row>
    <row r="33" spans="4:37" ht="16">
      <c r="D33" s="14" t="s">
        <v>87</v>
      </c>
      <c r="E33" s="24"/>
      <c r="F33" s="24"/>
      <c r="G33" s="5"/>
      <c r="H33" s="5"/>
      <c r="I33" s="5"/>
      <c r="J33" s="4"/>
      <c r="K33" s="5"/>
      <c r="L33" s="5"/>
      <c r="M33" s="4"/>
      <c r="N33" s="4"/>
      <c r="O33" s="4"/>
      <c r="P33" s="4"/>
      <c r="Q33" s="8"/>
      <c r="R33" s="5">
        <v>0</v>
      </c>
      <c r="S33" s="5">
        <v>0</v>
      </c>
      <c r="T33" s="5">
        <v>0</v>
      </c>
      <c r="U33" s="5">
        <v>0</v>
      </c>
      <c r="V33" s="5">
        <v>0</v>
      </c>
      <c r="W33" s="5">
        <v>0</v>
      </c>
      <c r="X33" s="5">
        <v>0</v>
      </c>
      <c r="Y33" s="3">
        <f t="shared" si="9"/>
        <v>300470</v>
      </c>
      <c r="Z33" s="4"/>
      <c r="AA33" s="4"/>
      <c r="AB33" s="4"/>
      <c r="AC33" s="4"/>
      <c r="AD33" s="4"/>
      <c r="AE33" s="93" t="s">
        <v>87</v>
      </c>
      <c r="AF33" s="90"/>
      <c r="AG33" s="90">
        <v>0</v>
      </c>
      <c r="AH33" s="90">
        <v>0</v>
      </c>
      <c r="AI33" s="90">
        <v>0</v>
      </c>
      <c r="AJ33" s="90">
        <v>0</v>
      </c>
      <c r="AK33" s="94">
        <v>300470</v>
      </c>
    </row>
    <row r="34" spans="4:37" ht="16">
      <c r="D34" s="14" t="s">
        <v>88</v>
      </c>
      <c r="E34" s="24"/>
      <c r="F34" s="24"/>
      <c r="G34" s="4"/>
      <c r="H34" s="4"/>
      <c r="I34" s="4"/>
      <c r="J34" s="4"/>
      <c r="K34" s="4"/>
      <c r="L34" s="4"/>
      <c r="M34" s="4"/>
      <c r="N34" s="4"/>
      <c r="O34" s="4"/>
      <c r="P34" s="4"/>
      <c r="Q34" s="8"/>
      <c r="R34" s="4">
        <v>21412</v>
      </c>
      <c r="S34" s="4">
        <v>39007</v>
      </c>
      <c r="T34" s="4">
        <v>48453</v>
      </c>
      <c r="U34" s="4">
        <v>36642</v>
      </c>
      <c r="V34" s="4">
        <v>131202</v>
      </c>
      <c r="W34" s="4">
        <v>15310</v>
      </c>
      <c r="X34" s="4">
        <v>18664</v>
      </c>
      <c r="Y34" s="3">
        <f t="shared" si="9"/>
        <v>52958</v>
      </c>
      <c r="Z34" s="4"/>
      <c r="AA34" s="4"/>
      <c r="AB34" s="4"/>
      <c r="AC34" s="4"/>
      <c r="AD34" s="4"/>
      <c r="AE34" s="93" t="s">
        <v>88</v>
      </c>
      <c r="AF34" s="90"/>
      <c r="AG34" s="94">
        <v>36642</v>
      </c>
      <c r="AH34" s="94">
        <v>131202</v>
      </c>
      <c r="AI34" s="94">
        <v>15310</v>
      </c>
      <c r="AJ34" s="94">
        <v>18664</v>
      </c>
      <c r="AK34" s="94">
        <v>52958</v>
      </c>
    </row>
    <row r="35" spans="4:37" ht="16">
      <c r="D35" s="14" t="s">
        <v>89</v>
      </c>
      <c r="E35" s="24"/>
      <c r="F35" s="24"/>
      <c r="G35" s="5"/>
      <c r="H35" s="5"/>
      <c r="I35" s="5"/>
      <c r="J35" s="4"/>
      <c r="K35" s="4"/>
      <c r="L35" s="4"/>
      <c r="M35" s="4"/>
      <c r="N35" s="4"/>
      <c r="O35" s="4"/>
      <c r="P35" s="4"/>
      <c r="Q35" s="8"/>
      <c r="R35" s="5">
        <v>0</v>
      </c>
      <c r="S35" s="5">
        <v>0</v>
      </c>
      <c r="T35" s="5">
        <v>0</v>
      </c>
      <c r="U35" s="5">
        <v>0</v>
      </c>
      <c r="V35" s="5">
        <v>0</v>
      </c>
      <c r="W35" s="5">
        <v>0</v>
      </c>
      <c r="X35" s="5">
        <v>0</v>
      </c>
      <c r="Y35" s="3">
        <f t="shared" si="9"/>
        <v>0</v>
      </c>
      <c r="Z35" s="5"/>
      <c r="AA35" s="5"/>
      <c r="AB35" s="5"/>
      <c r="AC35" s="5"/>
      <c r="AD35" s="5"/>
      <c r="AE35" s="93" t="s">
        <v>89</v>
      </c>
      <c r="AF35" s="90"/>
      <c r="AG35" s="90">
        <v>0</v>
      </c>
      <c r="AH35" s="90">
        <v>0</v>
      </c>
      <c r="AI35" s="90">
        <v>0</v>
      </c>
      <c r="AJ35" s="90">
        <v>0</v>
      </c>
      <c r="AK35" s="90">
        <v>0</v>
      </c>
    </row>
    <row r="36" spans="4:37" ht="16">
      <c r="D36" s="14" t="s">
        <v>90</v>
      </c>
      <c r="E36" s="24"/>
      <c r="F36" s="24"/>
      <c r="G36" s="4"/>
      <c r="H36" s="4"/>
      <c r="I36" s="5"/>
      <c r="J36" s="4"/>
      <c r="K36" s="4"/>
      <c r="L36" s="4"/>
      <c r="M36" s="4"/>
      <c r="N36" s="4"/>
      <c r="O36" s="4"/>
      <c r="P36" s="4"/>
      <c r="Q36" s="8"/>
      <c r="R36" s="4">
        <v>18321</v>
      </c>
      <c r="S36" s="4">
        <v>16477</v>
      </c>
      <c r="T36" s="4">
        <v>18925</v>
      </c>
      <c r="U36" s="4">
        <v>36398</v>
      </c>
      <c r="V36" s="4">
        <v>12408</v>
      </c>
      <c r="W36" s="4">
        <v>13464</v>
      </c>
      <c r="X36" s="4">
        <v>50431</v>
      </c>
      <c r="Y36" s="3">
        <f t="shared" si="9"/>
        <v>462118</v>
      </c>
      <c r="Z36" s="4"/>
      <c r="AA36" s="4"/>
      <c r="AB36" s="4"/>
      <c r="AC36" s="4"/>
      <c r="AD36" s="4"/>
      <c r="AE36" s="93" t="s">
        <v>90</v>
      </c>
      <c r="AF36" s="90"/>
      <c r="AG36" s="94">
        <v>36398</v>
      </c>
      <c r="AH36" s="94">
        <v>12408</v>
      </c>
      <c r="AI36" s="94">
        <v>13464</v>
      </c>
      <c r="AJ36" s="94">
        <v>50431</v>
      </c>
      <c r="AK36" s="94">
        <v>462118</v>
      </c>
    </row>
    <row r="37" spans="4:37" ht="16">
      <c r="D37" s="14" t="s">
        <v>91</v>
      </c>
      <c r="E37" s="24"/>
      <c r="F37" s="24"/>
      <c r="G37" s="5"/>
      <c r="H37" s="5"/>
      <c r="I37" s="5"/>
      <c r="J37" s="4"/>
      <c r="K37" s="4"/>
      <c r="L37" s="4"/>
      <c r="M37" s="4"/>
      <c r="N37" s="4"/>
      <c r="O37" s="4"/>
      <c r="P37" s="4"/>
      <c r="Q37" s="8"/>
      <c r="R37" s="4">
        <v>4000</v>
      </c>
      <c r="S37" s="4">
        <v>14000</v>
      </c>
      <c r="T37" s="4">
        <v>120750</v>
      </c>
      <c r="U37" s="4">
        <v>110750</v>
      </c>
      <c r="V37" s="4">
        <v>128750</v>
      </c>
      <c r="W37" s="4">
        <v>157750</v>
      </c>
      <c r="X37" s="4">
        <v>157750</v>
      </c>
      <c r="Y37" s="3">
        <f t="shared" si="9"/>
        <v>157750</v>
      </c>
      <c r="Z37" s="5"/>
      <c r="AA37" s="5"/>
      <c r="AB37" s="5"/>
      <c r="AC37" s="5"/>
      <c r="AD37" s="5"/>
      <c r="AE37" s="93" t="s">
        <v>91</v>
      </c>
      <c r="AF37" s="90"/>
      <c r="AG37" s="94">
        <v>110750</v>
      </c>
      <c r="AH37" s="94">
        <v>128750</v>
      </c>
      <c r="AI37" s="94">
        <v>157750</v>
      </c>
      <c r="AJ37" s="94">
        <v>157750</v>
      </c>
      <c r="AK37" s="94">
        <v>157750</v>
      </c>
    </row>
    <row r="38" spans="4:37" ht="16">
      <c r="D38" s="14" t="s">
        <v>92</v>
      </c>
      <c r="E38" s="24"/>
      <c r="F38" s="24"/>
      <c r="G38" s="5"/>
      <c r="H38" s="4"/>
      <c r="I38" s="5"/>
      <c r="J38" s="4"/>
      <c r="K38" s="4"/>
      <c r="L38" s="4"/>
      <c r="M38" s="4"/>
      <c r="N38" s="4"/>
      <c r="O38" s="4"/>
      <c r="P38" s="4"/>
      <c r="Q38" s="8"/>
      <c r="R38" s="5">
        <v>971</v>
      </c>
      <c r="S38" s="5">
        <v>783</v>
      </c>
      <c r="T38" s="5">
        <v>791</v>
      </c>
      <c r="U38" s="4">
        <v>1090</v>
      </c>
      <c r="V38" s="4">
        <v>9298</v>
      </c>
      <c r="W38" s="4">
        <v>4332</v>
      </c>
      <c r="X38" s="4">
        <v>3698</v>
      </c>
      <c r="Y38" s="3">
        <f t="shared" si="9"/>
        <v>1358</v>
      </c>
      <c r="Z38" s="4"/>
      <c r="AA38" s="4"/>
      <c r="AB38" s="4"/>
      <c r="AC38" s="4"/>
      <c r="AD38" s="4"/>
      <c r="AE38" s="93" t="s">
        <v>92</v>
      </c>
      <c r="AF38" s="90"/>
      <c r="AG38" s="94">
        <v>1090</v>
      </c>
      <c r="AH38" s="94">
        <v>9298</v>
      </c>
      <c r="AI38" s="94">
        <v>4332</v>
      </c>
      <c r="AJ38" s="94">
        <v>3698</v>
      </c>
      <c r="AK38" s="94">
        <v>1358</v>
      </c>
    </row>
    <row r="39" spans="4:37" ht="16">
      <c r="D39" s="15" t="s">
        <v>93</v>
      </c>
      <c r="E39" s="25"/>
      <c r="F39" s="25"/>
      <c r="G39" s="5"/>
      <c r="H39" s="5"/>
      <c r="I39" s="5"/>
      <c r="J39" s="5"/>
      <c r="K39" s="5"/>
      <c r="L39" s="4"/>
      <c r="M39" s="4"/>
      <c r="N39" s="4"/>
      <c r="O39" s="4"/>
      <c r="P39" s="4"/>
      <c r="Q39" s="8"/>
      <c r="R39" s="5">
        <v>0</v>
      </c>
      <c r="S39" s="5">
        <v>0</v>
      </c>
      <c r="T39" s="5">
        <v>0</v>
      </c>
      <c r="U39" s="5">
        <v>0</v>
      </c>
      <c r="V39" s="5">
        <v>0</v>
      </c>
      <c r="W39" s="5">
        <v>0</v>
      </c>
      <c r="X39" s="5">
        <v>0</v>
      </c>
      <c r="Y39" s="3">
        <f t="shared" si="9"/>
        <v>0</v>
      </c>
      <c r="Z39" s="5"/>
      <c r="AA39" s="5"/>
      <c r="AB39" s="5"/>
      <c r="AC39" s="5"/>
      <c r="AD39" s="5"/>
      <c r="AE39" s="93" t="s">
        <v>93</v>
      </c>
      <c r="AF39" s="90"/>
      <c r="AG39" s="90">
        <v>0</v>
      </c>
      <c r="AH39" s="90">
        <v>0</v>
      </c>
      <c r="AI39" s="90">
        <v>0</v>
      </c>
      <c r="AJ39" s="90">
        <v>0</v>
      </c>
      <c r="AK39" s="90">
        <v>0</v>
      </c>
    </row>
    <row r="40" spans="4:37" ht="16">
      <c r="D40" s="16" t="s">
        <v>94</v>
      </c>
      <c r="E40" s="26"/>
      <c r="F40" s="26"/>
      <c r="G40" s="3"/>
      <c r="H40" s="3"/>
      <c r="I40" s="3"/>
      <c r="J40" s="3"/>
      <c r="K40" s="3"/>
      <c r="L40" s="3"/>
      <c r="M40" s="3"/>
      <c r="N40" s="3"/>
      <c r="O40" s="3"/>
      <c r="P40" s="3"/>
      <c r="Q40" s="8"/>
      <c r="R40" s="3">
        <v>332180</v>
      </c>
      <c r="S40" s="3">
        <v>966253</v>
      </c>
      <c r="T40" s="3">
        <v>1342725</v>
      </c>
      <c r="U40" s="3">
        <v>2201923</v>
      </c>
      <c r="V40" s="3">
        <v>1916246</v>
      </c>
      <c r="W40" s="3">
        <v>1551089</v>
      </c>
      <c r="X40" s="3">
        <v>2383899</v>
      </c>
      <c r="Y40" s="3">
        <f t="shared" si="9"/>
        <v>5977493</v>
      </c>
      <c r="Z40" s="3"/>
      <c r="AA40" s="3"/>
      <c r="AB40" s="3"/>
      <c r="AC40" s="3"/>
      <c r="AD40" s="3"/>
      <c r="AE40" s="89" t="s">
        <v>94</v>
      </c>
      <c r="AF40" s="90"/>
      <c r="AG40" s="92">
        <v>2201923</v>
      </c>
      <c r="AH40" s="92">
        <v>1916246</v>
      </c>
      <c r="AI40" s="92">
        <v>1551089</v>
      </c>
      <c r="AJ40" s="92">
        <v>2383899</v>
      </c>
      <c r="AK40" s="92">
        <v>5977493</v>
      </c>
    </row>
    <row r="41" spans="4:37" ht="16">
      <c r="D41" s="12" t="s">
        <v>95</v>
      </c>
      <c r="E41" s="22"/>
      <c r="F41" s="22"/>
      <c r="G41" s="2"/>
      <c r="H41" s="2"/>
      <c r="I41" s="2"/>
      <c r="J41" s="2"/>
      <c r="K41" s="2"/>
      <c r="L41" s="2"/>
      <c r="M41" s="2"/>
      <c r="N41" s="2"/>
      <c r="O41" s="2"/>
      <c r="P41" s="2"/>
      <c r="Q41" s="8"/>
      <c r="R41" s="2"/>
      <c r="S41" s="2"/>
      <c r="T41" s="2"/>
      <c r="U41" s="2"/>
      <c r="V41" s="2"/>
      <c r="W41" s="2"/>
      <c r="X41" s="2"/>
      <c r="Y41" s="3">
        <f t="shared" si="9"/>
        <v>0</v>
      </c>
      <c r="Z41" s="2"/>
      <c r="AA41" s="2"/>
      <c r="AB41" s="2"/>
      <c r="AC41" s="2"/>
      <c r="AD41" s="2"/>
      <c r="AE41" s="89" t="s">
        <v>95</v>
      </c>
      <c r="AF41" s="90"/>
      <c r="AG41" s="91"/>
      <c r="AH41" s="91"/>
      <c r="AI41" s="91"/>
      <c r="AJ41" s="91"/>
      <c r="AK41" s="91"/>
    </row>
    <row r="42" spans="4:37" ht="16">
      <c r="D42" s="13" t="s">
        <v>96</v>
      </c>
      <c r="E42" s="23"/>
      <c r="F42" s="23"/>
      <c r="G42" s="3"/>
      <c r="H42" s="3"/>
      <c r="I42" s="3"/>
      <c r="J42" s="3"/>
      <c r="K42" s="3"/>
      <c r="L42" s="3"/>
      <c r="M42" s="3"/>
      <c r="N42" s="3"/>
      <c r="O42" s="3"/>
      <c r="P42" s="3"/>
      <c r="Q42" s="8"/>
      <c r="R42" s="3">
        <v>222485</v>
      </c>
      <c r="S42" s="3">
        <v>741819</v>
      </c>
      <c r="T42" s="3">
        <v>1088493</v>
      </c>
      <c r="U42" s="3">
        <v>1889652</v>
      </c>
      <c r="V42" s="3">
        <v>1569043</v>
      </c>
      <c r="W42" s="3">
        <v>1032987</v>
      </c>
      <c r="X42" s="3">
        <v>1470511</v>
      </c>
      <c r="Y42" s="3">
        <f t="shared" si="9"/>
        <v>4496783</v>
      </c>
      <c r="Z42" s="3"/>
      <c r="AA42" s="3"/>
      <c r="AB42" s="3"/>
      <c r="AC42" s="3"/>
      <c r="AD42" s="3"/>
      <c r="AE42" s="89" t="s">
        <v>96</v>
      </c>
      <c r="AF42" s="90"/>
      <c r="AG42" s="92">
        <v>1889652</v>
      </c>
      <c r="AH42" s="92">
        <v>1569043</v>
      </c>
      <c r="AI42" s="92">
        <v>1032987</v>
      </c>
      <c r="AJ42" s="92">
        <v>1470511</v>
      </c>
      <c r="AK42" s="92">
        <v>4496783</v>
      </c>
    </row>
    <row r="43" spans="4:37" ht="16">
      <c r="D43" s="14" t="s">
        <v>97</v>
      </c>
      <c r="E43" s="24"/>
      <c r="F43" s="24"/>
      <c r="G43" s="4"/>
      <c r="H43" s="4"/>
      <c r="I43" s="4"/>
      <c r="J43" s="4"/>
      <c r="K43" s="4"/>
      <c r="L43" s="4"/>
      <c r="M43" s="4"/>
      <c r="N43" s="4"/>
      <c r="O43" s="4"/>
      <c r="P43" s="4"/>
      <c r="Q43" s="8"/>
      <c r="R43" s="4">
        <v>222245</v>
      </c>
      <c r="S43" s="4">
        <v>738738</v>
      </c>
      <c r="T43" s="4">
        <v>1085197</v>
      </c>
      <c r="U43" s="4">
        <v>1887574</v>
      </c>
      <c r="V43" s="4">
        <v>1496888</v>
      </c>
      <c r="W43" s="4">
        <v>1032987</v>
      </c>
      <c r="X43" s="4">
        <v>1470511</v>
      </c>
      <c r="Y43" s="3">
        <f t="shared" si="9"/>
        <v>4039942</v>
      </c>
      <c r="Z43" s="4"/>
      <c r="AA43" s="4"/>
      <c r="AB43" s="4"/>
      <c r="AC43" s="4"/>
      <c r="AD43" s="4"/>
      <c r="AE43" s="93" t="s">
        <v>97</v>
      </c>
      <c r="AF43" s="90"/>
      <c r="AG43" s="94">
        <v>1887574</v>
      </c>
      <c r="AH43" s="94">
        <v>1496888</v>
      </c>
      <c r="AI43" s="94">
        <v>1032987</v>
      </c>
      <c r="AJ43" s="94">
        <v>1470511</v>
      </c>
      <c r="AK43" s="94">
        <v>4039942</v>
      </c>
    </row>
    <row r="44" spans="4:37" ht="16">
      <c r="D44" s="17" t="s">
        <v>98</v>
      </c>
      <c r="E44" s="27"/>
      <c r="F44" s="27"/>
      <c r="G44" s="4"/>
      <c r="H44" s="4"/>
      <c r="I44" s="4"/>
      <c r="J44" s="4"/>
      <c r="K44" s="4"/>
      <c r="L44" s="4"/>
      <c r="M44" s="4"/>
      <c r="N44" s="4"/>
      <c r="O44" s="4"/>
      <c r="P44" s="4"/>
      <c r="Q44" s="8"/>
      <c r="R44" s="4">
        <v>110225</v>
      </c>
      <c r="S44" s="4">
        <v>279518</v>
      </c>
      <c r="T44" s="4">
        <v>266977</v>
      </c>
      <c r="U44" s="4">
        <v>649277</v>
      </c>
      <c r="V44" s="4">
        <v>370149</v>
      </c>
      <c r="W44" s="4">
        <v>248045</v>
      </c>
      <c r="X44" s="4">
        <v>512528</v>
      </c>
      <c r="Y44" s="3">
        <f t="shared" si="9"/>
        <v>1224366</v>
      </c>
      <c r="Z44" s="4"/>
      <c r="AA44" s="4"/>
      <c r="AB44" s="4"/>
      <c r="AC44" s="4"/>
      <c r="AD44" s="4"/>
      <c r="AE44" s="93" t="s">
        <v>98</v>
      </c>
      <c r="AF44" s="90"/>
      <c r="AG44" s="94">
        <v>649277</v>
      </c>
      <c r="AH44" s="94">
        <v>370149</v>
      </c>
      <c r="AI44" s="94">
        <v>248045</v>
      </c>
      <c r="AJ44" s="94">
        <v>512528</v>
      </c>
      <c r="AK44" s="94">
        <v>1224366</v>
      </c>
    </row>
    <row r="45" spans="4:37" ht="16">
      <c r="D45" s="17" t="s">
        <v>99</v>
      </c>
      <c r="E45" s="27"/>
      <c r="F45" s="27"/>
      <c r="G45" s="5"/>
      <c r="H45" s="5"/>
      <c r="I45" s="5"/>
      <c r="J45" s="5"/>
      <c r="K45" s="5"/>
      <c r="L45" s="5"/>
      <c r="M45" s="5"/>
      <c r="N45" s="5"/>
      <c r="O45" s="5"/>
      <c r="P45" s="5"/>
      <c r="Q45" s="8"/>
      <c r="R45" s="5">
        <v>0</v>
      </c>
      <c r="S45" s="5">
        <v>0</v>
      </c>
      <c r="T45" s="5">
        <v>0</v>
      </c>
      <c r="U45" s="5">
        <v>0</v>
      </c>
      <c r="V45" s="5">
        <v>0</v>
      </c>
      <c r="W45" s="5">
        <v>0</v>
      </c>
      <c r="X45" s="5">
        <v>0</v>
      </c>
      <c r="Y45" s="3">
        <f t="shared" si="9"/>
        <v>0</v>
      </c>
      <c r="Z45" s="5"/>
      <c r="AA45" s="5"/>
      <c r="AB45" s="5"/>
      <c r="AC45" s="5"/>
      <c r="AD45" s="5"/>
      <c r="AE45" s="93" t="s">
        <v>99</v>
      </c>
      <c r="AF45" s="90"/>
      <c r="AG45" s="90">
        <v>0</v>
      </c>
      <c r="AH45" s="90">
        <v>0</v>
      </c>
      <c r="AI45" s="90">
        <v>0</v>
      </c>
      <c r="AJ45" s="90">
        <v>0</v>
      </c>
      <c r="AK45" s="90">
        <v>0</v>
      </c>
    </row>
    <row r="46" spans="4:37" ht="16">
      <c r="D46" s="17" t="s">
        <v>100</v>
      </c>
      <c r="E46" s="27"/>
      <c r="F46" s="27"/>
      <c r="G46" s="4"/>
      <c r="H46" s="4"/>
      <c r="I46" s="4"/>
      <c r="J46" s="4"/>
      <c r="K46" s="4"/>
      <c r="L46" s="4"/>
      <c r="M46" s="4"/>
      <c r="N46" s="4"/>
      <c r="O46" s="4"/>
      <c r="P46" s="4"/>
      <c r="Q46" s="8"/>
      <c r="R46" s="4">
        <v>100092</v>
      </c>
      <c r="S46" s="4">
        <v>341579</v>
      </c>
      <c r="T46" s="4">
        <v>94594</v>
      </c>
      <c r="U46" s="4">
        <v>395515</v>
      </c>
      <c r="V46" s="4">
        <v>300089</v>
      </c>
      <c r="W46" s="4">
        <v>271927</v>
      </c>
      <c r="X46" s="4">
        <v>85299</v>
      </c>
      <c r="Y46" s="3">
        <f t="shared" si="9"/>
        <v>498508</v>
      </c>
      <c r="Z46" s="4"/>
      <c r="AA46" s="4"/>
      <c r="AB46" s="4"/>
      <c r="AC46" s="4"/>
      <c r="AD46" s="4"/>
      <c r="AE46" s="93" t="s">
        <v>100</v>
      </c>
      <c r="AF46" s="90"/>
      <c r="AG46" s="94">
        <v>395515</v>
      </c>
      <c r="AH46" s="94">
        <v>300089</v>
      </c>
      <c r="AI46" s="94">
        <v>271927</v>
      </c>
      <c r="AJ46" s="94">
        <v>85299</v>
      </c>
      <c r="AK46" s="94">
        <v>498508</v>
      </c>
    </row>
    <row r="47" spans="4:37" ht="16">
      <c r="D47" s="17" t="s">
        <v>101</v>
      </c>
      <c r="E47" s="27"/>
      <c r="F47" s="27"/>
      <c r="G47" s="5"/>
      <c r="H47" s="5"/>
      <c r="I47" s="5"/>
      <c r="J47" s="4"/>
      <c r="K47" s="4"/>
      <c r="L47" s="4"/>
      <c r="M47" s="4"/>
      <c r="N47" s="4"/>
      <c r="O47" s="4"/>
      <c r="P47" s="4"/>
      <c r="Q47" s="8"/>
      <c r="R47" s="4">
        <v>1400</v>
      </c>
      <c r="S47" s="4">
        <v>1492</v>
      </c>
      <c r="T47" s="4">
        <v>57832</v>
      </c>
      <c r="U47" s="4">
        <v>105096</v>
      </c>
      <c r="V47" s="4">
        <v>47016</v>
      </c>
      <c r="W47" s="4">
        <v>46725</v>
      </c>
      <c r="X47" s="4">
        <v>182073</v>
      </c>
      <c r="Y47" s="3">
        <f t="shared" si="9"/>
        <v>347006</v>
      </c>
      <c r="Z47" s="4"/>
      <c r="AA47" s="4"/>
      <c r="AB47" s="4"/>
      <c r="AC47" s="4"/>
      <c r="AD47" s="4"/>
      <c r="AE47" s="93" t="s">
        <v>101</v>
      </c>
      <c r="AF47" s="90"/>
      <c r="AG47" s="94">
        <v>105096</v>
      </c>
      <c r="AH47" s="94">
        <v>47016</v>
      </c>
      <c r="AI47" s="94">
        <v>46725</v>
      </c>
      <c r="AJ47" s="94">
        <v>182073</v>
      </c>
      <c r="AK47" s="94">
        <v>347006</v>
      </c>
    </row>
    <row r="48" spans="4:37" ht="16">
      <c r="D48" s="17" t="s">
        <v>102</v>
      </c>
      <c r="E48" s="27"/>
      <c r="F48" s="27"/>
      <c r="G48" s="4"/>
      <c r="H48" s="4"/>
      <c r="I48" s="4"/>
      <c r="J48" s="4"/>
      <c r="K48" s="4"/>
      <c r="L48" s="4"/>
      <c r="M48" s="4"/>
      <c r="N48" s="4"/>
      <c r="O48" s="4"/>
      <c r="P48" s="4"/>
      <c r="Q48" s="8"/>
      <c r="R48" s="5">
        <v>0</v>
      </c>
      <c r="S48" s="5">
        <v>459</v>
      </c>
      <c r="T48" s="4">
        <v>3278</v>
      </c>
      <c r="U48" s="4">
        <v>4049</v>
      </c>
      <c r="V48" s="4">
        <v>1676</v>
      </c>
      <c r="W48" s="4">
        <v>39182</v>
      </c>
      <c r="X48" s="4">
        <v>110631</v>
      </c>
      <c r="Y48" s="3">
        <f t="shared" si="9"/>
        <v>24409</v>
      </c>
      <c r="Z48" s="4"/>
      <c r="AA48" s="4"/>
      <c r="AB48" s="4"/>
      <c r="AC48" s="4"/>
      <c r="AD48" s="4"/>
      <c r="AE48" s="93" t="s">
        <v>102</v>
      </c>
      <c r="AF48" s="90"/>
      <c r="AG48" s="94">
        <v>4049</v>
      </c>
      <c r="AH48" s="94">
        <v>1676</v>
      </c>
      <c r="AI48" s="94">
        <v>39182</v>
      </c>
      <c r="AJ48" s="94">
        <v>110631</v>
      </c>
      <c r="AK48" s="94">
        <v>24409</v>
      </c>
    </row>
    <row r="49" spans="4:37" ht="16">
      <c r="D49" s="17" t="s">
        <v>103</v>
      </c>
      <c r="E49" s="27"/>
      <c r="F49" s="27"/>
      <c r="G49" s="5"/>
      <c r="H49" s="5"/>
      <c r="I49" s="4"/>
      <c r="J49" s="4"/>
      <c r="K49" s="4"/>
      <c r="L49" s="4"/>
      <c r="M49" s="4"/>
      <c r="N49" s="4"/>
      <c r="O49" s="4"/>
      <c r="P49" s="4"/>
      <c r="Q49" s="8"/>
      <c r="R49" s="5">
        <v>0</v>
      </c>
      <c r="S49" s="5">
        <v>0</v>
      </c>
      <c r="T49" s="5">
        <v>913</v>
      </c>
      <c r="U49" s="5">
        <v>333</v>
      </c>
      <c r="V49" s="4">
        <v>1700</v>
      </c>
      <c r="W49" s="4">
        <v>2122</v>
      </c>
      <c r="X49" s="4">
        <v>2320</v>
      </c>
      <c r="Y49" s="3">
        <f t="shared" si="9"/>
        <v>2833</v>
      </c>
      <c r="Z49" s="4"/>
      <c r="AA49" s="4"/>
      <c r="AB49" s="4"/>
      <c r="AC49" s="4"/>
      <c r="AD49" s="4"/>
      <c r="AE49" s="93" t="s">
        <v>103</v>
      </c>
      <c r="AF49" s="90"/>
      <c r="AG49" s="90">
        <v>333</v>
      </c>
      <c r="AH49" s="94">
        <v>1700</v>
      </c>
      <c r="AI49" s="94">
        <v>2122</v>
      </c>
      <c r="AJ49" s="94">
        <v>2320</v>
      </c>
      <c r="AK49" s="94">
        <v>2833</v>
      </c>
    </row>
    <row r="50" spans="4:37" ht="16">
      <c r="D50" s="17" t="s">
        <v>104</v>
      </c>
      <c r="E50" s="27"/>
      <c r="F50" s="27"/>
      <c r="G50" s="5"/>
      <c r="H50" s="5"/>
      <c r="I50" s="5"/>
      <c r="J50" s="4"/>
      <c r="K50" s="4"/>
      <c r="L50" s="4"/>
      <c r="M50" s="4"/>
      <c r="N50" s="4"/>
      <c r="O50" s="4"/>
      <c r="P50" s="4"/>
      <c r="Q50" s="8"/>
      <c r="R50" s="5">
        <v>0</v>
      </c>
      <c r="S50" s="5">
        <v>0</v>
      </c>
      <c r="T50" s="4">
        <v>2111</v>
      </c>
      <c r="U50" s="4">
        <v>1094</v>
      </c>
      <c r="V50" s="4">
        <v>5580</v>
      </c>
      <c r="W50" s="4">
        <v>3470</v>
      </c>
      <c r="X50" s="4">
        <v>2333</v>
      </c>
      <c r="Y50" s="3">
        <f t="shared" si="9"/>
        <v>2053</v>
      </c>
      <c r="Z50" s="4"/>
      <c r="AA50" s="4"/>
      <c r="AB50" s="4"/>
      <c r="AC50" s="4"/>
      <c r="AD50" s="4"/>
      <c r="AE50" s="93" t="s">
        <v>104</v>
      </c>
      <c r="AF50" s="90"/>
      <c r="AG50" s="94">
        <v>1094</v>
      </c>
      <c r="AH50" s="94">
        <v>5580</v>
      </c>
      <c r="AI50" s="94">
        <v>3470</v>
      </c>
      <c r="AJ50" s="94">
        <v>2333</v>
      </c>
      <c r="AK50" s="94">
        <v>2053</v>
      </c>
    </row>
    <row r="51" spans="4:37" ht="16">
      <c r="D51" s="17" t="s">
        <v>105</v>
      </c>
      <c r="E51" s="27"/>
      <c r="F51" s="27"/>
      <c r="G51" s="5"/>
      <c r="H51" s="5"/>
      <c r="I51" s="5"/>
      <c r="J51" s="5"/>
      <c r="K51" s="5"/>
      <c r="L51" s="5"/>
      <c r="M51" s="5"/>
      <c r="N51" s="5"/>
      <c r="O51" s="5"/>
      <c r="P51" s="5"/>
      <c r="Q51" s="8"/>
      <c r="R51" s="5">
        <v>0</v>
      </c>
      <c r="S51" s="5">
        <v>0</v>
      </c>
      <c r="T51" s="5">
        <v>0</v>
      </c>
      <c r="U51" s="5">
        <v>0</v>
      </c>
      <c r="V51" s="5">
        <v>0</v>
      </c>
      <c r="W51" s="5">
        <v>0</v>
      </c>
      <c r="X51" s="5">
        <v>0</v>
      </c>
      <c r="Y51" s="3">
        <f t="shared" si="9"/>
        <v>0</v>
      </c>
      <c r="Z51" s="5"/>
      <c r="AA51" s="5"/>
      <c r="AB51" s="5"/>
      <c r="AC51" s="5"/>
      <c r="AD51" s="5"/>
      <c r="AE51" s="93" t="s">
        <v>105</v>
      </c>
      <c r="AF51" s="90"/>
      <c r="AG51" s="90">
        <v>0</v>
      </c>
      <c r="AH51" s="90">
        <v>0</v>
      </c>
      <c r="AI51" s="90">
        <v>0</v>
      </c>
      <c r="AJ51" s="90">
        <v>0</v>
      </c>
      <c r="AK51" s="90">
        <v>0</v>
      </c>
    </row>
    <row r="52" spans="4:37" ht="16">
      <c r="D52" s="17" t="s">
        <v>106</v>
      </c>
      <c r="E52" s="27"/>
      <c r="F52" s="27"/>
      <c r="G52" s="5"/>
      <c r="H52" s="5"/>
      <c r="I52" s="5"/>
      <c r="J52" s="5"/>
      <c r="K52" s="5"/>
      <c r="L52" s="5"/>
      <c r="M52" s="5"/>
      <c r="N52" s="5"/>
      <c r="O52" s="5"/>
      <c r="P52" s="5"/>
      <c r="Q52" s="8"/>
      <c r="R52" s="4">
        <v>10528</v>
      </c>
      <c r="S52" s="5">
        <v>0</v>
      </c>
      <c r="T52" s="5">
        <v>0</v>
      </c>
      <c r="U52" s="5">
        <v>0</v>
      </c>
      <c r="V52" s="5">
        <v>0</v>
      </c>
      <c r="W52" s="5">
        <v>0</v>
      </c>
      <c r="X52" s="5">
        <v>0</v>
      </c>
      <c r="Y52" s="3">
        <f t="shared" si="9"/>
        <v>0</v>
      </c>
      <c r="Z52" s="5"/>
      <c r="AA52" s="5"/>
      <c r="AB52" s="5"/>
      <c r="AC52" s="5"/>
      <c r="AD52" s="5"/>
      <c r="AE52" s="93" t="s">
        <v>106</v>
      </c>
      <c r="AF52" s="90"/>
      <c r="AG52" s="90">
        <v>0</v>
      </c>
      <c r="AH52" s="90">
        <v>0</v>
      </c>
      <c r="AI52" s="90">
        <v>0</v>
      </c>
      <c r="AJ52" s="90">
        <v>0</v>
      </c>
      <c r="AK52" s="90">
        <v>0</v>
      </c>
    </row>
    <row r="53" spans="4:37" ht="16">
      <c r="D53" s="17" t="s">
        <v>107</v>
      </c>
      <c r="E53" s="27"/>
      <c r="F53" s="27"/>
      <c r="G53" s="5"/>
      <c r="H53" s="5"/>
      <c r="I53" s="5"/>
      <c r="J53" s="5"/>
      <c r="K53" s="5"/>
      <c r="L53" s="5"/>
      <c r="M53" s="5"/>
      <c r="N53" s="5"/>
      <c r="O53" s="5"/>
      <c r="P53" s="5"/>
      <c r="Q53" s="8"/>
      <c r="R53" s="5">
        <v>0</v>
      </c>
      <c r="S53" s="5">
        <v>0</v>
      </c>
      <c r="T53" s="5">
        <v>0</v>
      </c>
      <c r="U53" s="5">
        <v>0</v>
      </c>
      <c r="V53" s="4">
        <v>23000</v>
      </c>
      <c r="W53" s="4">
        <v>127508</v>
      </c>
      <c r="X53" s="5">
        <v>0</v>
      </c>
      <c r="Y53" s="3">
        <f t="shared" si="9"/>
        <v>0</v>
      </c>
      <c r="Z53" s="5"/>
      <c r="AA53" s="5"/>
      <c r="AB53" s="5"/>
      <c r="AC53" s="5"/>
      <c r="AD53" s="5"/>
      <c r="AE53" s="93" t="s">
        <v>107</v>
      </c>
      <c r="AF53" s="90"/>
      <c r="AG53" s="90">
        <v>0</v>
      </c>
      <c r="AH53" s="94">
        <v>23000</v>
      </c>
      <c r="AI53" s="94">
        <v>127508</v>
      </c>
      <c r="AJ53" s="90">
        <v>0</v>
      </c>
      <c r="AK53" s="90">
        <v>0</v>
      </c>
    </row>
    <row r="54" spans="4:37" ht="16">
      <c r="D54" s="17" t="s">
        <v>108</v>
      </c>
      <c r="E54" s="27"/>
      <c r="F54" s="27"/>
      <c r="G54" s="5"/>
      <c r="H54" s="5"/>
      <c r="I54" s="5"/>
      <c r="J54" s="4"/>
      <c r="K54" s="4"/>
      <c r="L54" s="4"/>
      <c r="M54" s="4"/>
      <c r="N54" s="4"/>
      <c r="O54" s="4"/>
      <c r="P54" s="4"/>
      <c r="Q54" s="8"/>
      <c r="R54" s="5">
        <v>0</v>
      </c>
      <c r="S54" s="4">
        <v>115690</v>
      </c>
      <c r="T54" s="4">
        <v>659493</v>
      </c>
      <c r="U54" s="4">
        <v>732210</v>
      </c>
      <c r="V54" s="4">
        <v>745090</v>
      </c>
      <c r="W54" s="4">
        <v>289663</v>
      </c>
      <c r="X54" s="4">
        <v>567581</v>
      </c>
      <c r="Y54" s="3">
        <f t="shared" si="9"/>
        <v>1914598</v>
      </c>
      <c r="Z54" s="4"/>
      <c r="AA54" s="4"/>
      <c r="AB54" s="4"/>
      <c r="AC54" s="4"/>
      <c r="AD54" s="4"/>
      <c r="AE54" s="93" t="s">
        <v>108</v>
      </c>
      <c r="AF54" s="90"/>
      <c r="AG54" s="94">
        <v>732210</v>
      </c>
      <c r="AH54" s="94">
        <v>745090</v>
      </c>
      <c r="AI54" s="94">
        <v>289663</v>
      </c>
      <c r="AJ54" s="94">
        <v>567581</v>
      </c>
      <c r="AK54" s="94">
        <v>1914598</v>
      </c>
    </row>
    <row r="55" spans="4:37" ht="16">
      <c r="D55" s="17" t="s">
        <v>109</v>
      </c>
      <c r="E55" s="27"/>
      <c r="F55" s="27"/>
      <c r="G55" s="5"/>
      <c r="H55" s="5"/>
      <c r="I55" s="5"/>
      <c r="J55" s="5"/>
      <c r="K55" s="5"/>
      <c r="L55" s="4"/>
      <c r="M55" s="4"/>
      <c r="N55" s="4"/>
      <c r="O55" s="4"/>
      <c r="P55" s="4"/>
      <c r="Q55" s="8"/>
      <c r="R55" s="5">
        <v>0</v>
      </c>
      <c r="S55" s="5">
        <v>0</v>
      </c>
      <c r="T55" s="5">
        <v>0</v>
      </c>
      <c r="U55" s="5">
        <v>0</v>
      </c>
      <c r="V55" s="5">
        <v>0</v>
      </c>
      <c r="W55" s="5">
        <v>0</v>
      </c>
      <c r="X55" s="5">
        <v>0</v>
      </c>
      <c r="Y55" s="3">
        <f t="shared" si="9"/>
        <v>0</v>
      </c>
      <c r="Z55" s="5"/>
      <c r="AA55" s="5"/>
      <c r="AB55" s="5"/>
      <c r="AC55" s="5"/>
      <c r="AD55" s="5"/>
      <c r="AE55" s="93" t="s">
        <v>109</v>
      </c>
      <c r="AF55" s="90"/>
      <c r="AG55" s="90">
        <v>0</v>
      </c>
      <c r="AH55" s="90">
        <v>0</v>
      </c>
      <c r="AI55" s="90">
        <v>0</v>
      </c>
      <c r="AJ55" s="90">
        <v>0</v>
      </c>
      <c r="AK55" s="90">
        <v>0</v>
      </c>
    </row>
    <row r="56" spans="4:37" ht="16">
      <c r="D56" s="17" t="s">
        <v>110</v>
      </c>
      <c r="E56" s="27"/>
      <c r="F56" s="27"/>
      <c r="G56" s="5"/>
      <c r="H56" s="5"/>
      <c r="I56" s="5"/>
      <c r="J56" s="4"/>
      <c r="K56" s="4"/>
      <c r="L56" s="4"/>
      <c r="M56" s="4"/>
      <c r="N56" s="4"/>
      <c r="O56" s="4"/>
      <c r="P56" s="4"/>
      <c r="Q56" s="8"/>
      <c r="R56" s="5">
        <v>0</v>
      </c>
      <c r="S56" s="5">
        <v>0</v>
      </c>
      <c r="T56" s="5">
        <v>0</v>
      </c>
      <c r="U56" s="5">
        <v>0</v>
      </c>
      <c r="V56" s="4">
        <v>2588</v>
      </c>
      <c r="W56" s="4">
        <v>4346</v>
      </c>
      <c r="X56" s="4">
        <v>7747</v>
      </c>
      <c r="Y56" s="3">
        <f t="shared" si="9"/>
        <v>26168</v>
      </c>
      <c r="Z56" s="4"/>
      <c r="AA56" s="4"/>
      <c r="AB56" s="4"/>
      <c r="AC56" s="4"/>
      <c r="AD56" s="4"/>
      <c r="AE56" s="93" t="s">
        <v>110</v>
      </c>
      <c r="AF56" s="90"/>
      <c r="AG56" s="90">
        <v>0</v>
      </c>
      <c r="AH56" s="94">
        <v>2588</v>
      </c>
      <c r="AI56" s="94">
        <v>4346</v>
      </c>
      <c r="AJ56" s="94">
        <v>7747</v>
      </c>
      <c r="AK56" s="94">
        <v>26168</v>
      </c>
    </row>
    <row r="57" spans="4:37" ht="16">
      <c r="D57" s="17" t="s">
        <v>111</v>
      </c>
      <c r="E57" s="27"/>
      <c r="F57" s="27"/>
      <c r="G57" s="5"/>
      <c r="H57" s="5"/>
      <c r="I57" s="5"/>
      <c r="J57" s="5"/>
      <c r="K57" s="5"/>
      <c r="L57" s="5"/>
      <c r="M57" s="5"/>
      <c r="N57" s="5"/>
      <c r="O57" s="5"/>
      <c r="P57" s="5"/>
      <c r="Q57" s="8"/>
      <c r="R57" s="5">
        <v>0</v>
      </c>
      <c r="S57" s="5">
        <v>0</v>
      </c>
      <c r="T57" s="5">
        <v>0</v>
      </c>
      <c r="U57" s="5">
        <v>0</v>
      </c>
      <c r="V57" s="5">
        <v>0</v>
      </c>
      <c r="W57" s="5">
        <v>0</v>
      </c>
      <c r="X57" s="5">
        <v>0</v>
      </c>
      <c r="Y57" s="3">
        <f t="shared" si="9"/>
        <v>0</v>
      </c>
      <c r="Z57" s="5"/>
      <c r="AA57" s="5"/>
      <c r="AB57" s="5"/>
      <c r="AC57" s="5"/>
      <c r="AD57" s="5"/>
      <c r="AE57" s="93" t="s">
        <v>111</v>
      </c>
      <c r="AF57" s="90"/>
      <c r="AG57" s="90">
        <v>0</v>
      </c>
      <c r="AH57" s="90">
        <v>0</v>
      </c>
      <c r="AI57" s="90">
        <v>0</v>
      </c>
      <c r="AJ57" s="90">
        <v>0</v>
      </c>
      <c r="AK57" s="90">
        <v>0</v>
      </c>
    </row>
    <row r="58" spans="4:37" ht="16">
      <c r="D58" s="17" t="s">
        <v>112</v>
      </c>
      <c r="E58" s="27"/>
      <c r="F58" s="27"/>
      <c r="G58" s="5"/>
      <c r="H58" s="5"/>
      <c r="I58" s="5"/>
      <c r="J58" s="5"/>
      <c r="K58" s="5"/>
      <c r="L58" s="5"/>
      <c r="M58" s="5"/>
      <c r="N58" s="5"/>
      <c r="O58" s="5"/>
      <c r="P58" s="5"/>
      <c r="Q58" s="8"/>
      <c r="R58" s="5">
        <v>0</v>
      </c>
      <c r="S58" s="5">
        <v>0</v>
      </c>
      <c r="T58" s="5">
        <v>0</v>
      </c>
      <c r="U58" s="5">
        <v>0</v>
      </c>
      <c r="V58" s="5">
        <v>0</v>
      </c>
      <c r="W58" s="5">
        <v>0</v>
      </c>
      <c r="X58" s="5">
        <v>0</v>
      </c>
      <c r="Y58" s="3">
        <f t="shared" si="9"/>
        <v>0</v>
      </c>
      <c r="Z58" s="5"/>
      <c r="AA58" s="5"/>
      <c r="AB58" s="5"/>
      <c r="AC58" s="5"/>
      <c r="AD58" s="5"/>
      <c r="AE58" s="93" t="s">
        <v>112</v>
      </c>
      <c r="AF58" s="90"/>
      <c r="AG58" s="90">
        <v>0</v>
      </c>
      <c r="AH58" s="90">
        <v>0</v>
      </c>
      <c r="AI58" s="90">
        <v>0</v>
      </c>
      <c r="AJ58" s="90">
        <v>0</v>
      </c>
      <c r="AK58" s="90">
        <v>0</v>
      </c>
    </row>
    <row r="59" spans="4:37" ht="16">
      <c r="D59" s="14" t="s">
        <v>113</v>
      </c>
      <c r="E59" s="24"/>
      <c r="F59" s="24"/>
      <c r="G59" s="4"/>
      <c r="H59" s="4"/>
      <c r="I59" s="4"/>
      <c r="J59" s="4"/>
      <c r="K59" s="4"/>
      <c r="L59" s="4"/>
      <c r="M59" s="4"/>
      <c r="N59" s="4"/>
      <c r="O59" s="4"/>
      <c r="P59" s="4"/>
      <c r="Q59" s="8"/>
      <c r="R59" s="5">
        <v>240</v>
      </c>
      <c r="S59" s="4">
        <v>3081</v>
      </c>
      <c r="T59" s="4">
        <v>3296</v>
      </c>
      <c r="U59" s="4">
        <v>2078</v>
      </c>
      <c r="V59" s="4">
        <v>72155</v>
      </c>
      <c r="W59" s="5">
        <v>0</v>
      </c>
      <c r="X59" s="5">
        <v>0</v>
      </c>
      <c r="Y59" s="3">
        <f t="shared" si="9"/>
        <v>456842</v>
      </c>
      <c r="Z59" s="5"/>
      <c r="AA59" s="5"/>
      <c r="AB59" s="5"/>
      <c r="AC59" s="5"/>
      <c r="AD59" s="5"/>
      <c r="AE59" s="93" t="s">
        <v>113</v>
      </c>
      <c r="AF59" s="90"/>
      <c r="AG59" s="94">
        <v>2078</v>
      </c>
      <c r="AH59" s="94">
        <v>72155</v>
      </c>
      <c r="AI59" s="90">
        <v>0</v>
      </c>
      <c r="AJ59" s="90">
        <v>0</v>
      </c>
      <c r="AK59" s="94">
        <v>456842</v>
      </c>
    </row>
    <row r="60" spans="4:37" ht="16">
      <c r="D60" s="17" t="s">
        <v>114</v>
      </c>
      <c r="E60" s="27"/>
      <c r="F60" s="27"/>
      <c r="G60" s="5"/>
      <c r="H60" s="5"/>
      <c r="I60" s="5"/>
      <c r="J60" s="5"/>
      <c r="K60" s="4"/>
      <c r="L60" s="5"/>
      <c r="M60" s="5"/>
      <c r="N60" s="5"/>
      <c r="O60" s="5"/>
      <c r="P60" s="5"/>
      <c r="Q60" s="8"/>
      <c r="R60" s="5">
        <v>0</v>
      </c>
      <c r="S60" s="5">
        <v>0</v>
      </c>
      <c r="T60" s="5">
        <v>0</v>
      </c>
      <c r="U60" s="5">
        <v>0</v>
      </c>
      <c r="V60" s="5">
        <v>0</v>
      </c>
      <c r="W60" s="5">
        <v>0</v>
      </c>
      <c r="X60" s="5">
        <v>0</v>
      </c>
      <c r="Y60" s="3">
        <f t="shared" si="9"/>
        <v>0</v>
      </c>
      <c r="Z60" s="5"/>
      <c r="AA60" s="5"/>
      <c r="AB60" s="5"/>
      <c r="AC60" s="5"/>
      <c r="AD60" s="5"/>
      <c r="AE60" s="93" t="s">
        <v>114</v>
      </c>
      <c r="AF60" s="90"/>
      <c r="AG60" s="90">
        <v>0</v>
      </c>
      <c r="AH60" s="90">
        <v>0</v>
      </c>
      <c r="AI60" s="90">
        <v>0</v>
      </c>
      <c r="AJ60" s="90">
        <v>0</v>
      </c>
      <c r="AK60" s="90">
        <v>0</v>
      </c>
    </row>
    <row r="61" spans="4:37" ht="16">
      <c r="D61" s="17" t="s">
        <v>115</v>
      </c>
      <c r="E61" s="27"/>
      <c r="F61" s="27"/>
      <c r="G61" s="5"/>
      <c r="H61" s="5"/>
      <c r="I61" s="5"/>
      <c r="J61" s="5"/>
      <c r="K61" s="5"/>
      <c r="L61" s="5"/>
      <c r="M61" s="5"/>
      <c r="N61" s="5"/>
      <c r="O61" s="5"/>
      <c r="P61" s="5"/>
      <c r="Q61" s="8"/>
      <c r="R61" s="5">
        <v>0</v>
      </c>
      <c r="S61" s="5">
        <v>0</v>
      </c>
      <c r="T61" s="5">
        <v>0</v>
      </c>
      <c r="U61" s="5">
        <v>0</v>
      </c>
      <c r="V61" s="5">
        <v>0</v>
      </c>
      <c r="W61" s="5">
        <v>0</v>
      </c>
      <c r="X61" s="5">
        <v>0</v>
      </c>
      <c r="Y61" s="3">
        <f t="shared" si="9"/>
        <v>0</v>
      </c>
      <c r="Z61" s="5"/>
      <c r="AA61" s="5"/>
      <c r="AB61" s="5"/>
      <c r="AC61" s="5"/>
      <c r="AD61" s="5"/>
      <c r="AE61" s="93" t="s">
        <v>115</v>
      </c>
      <c r="AF61" s="90"/>
      <c r="AG61" s="90">
        <v>0</v>
      </c>
      <c r="AH61" s="90">
        <v>0</v>
      </c>
      <c r="AI61" s="90">
        <v>0</v>
      </c>
      <c r="AJ61" s="90">
        <v>0</v>
      </c>
      <c r="AK61" s="90">
        <v>0</v>
      </c>
    </row>
    <row r="62" spans="4:37" ht="16">
      <c r="D62" s="17" t="s">
        <v>116</v>
      </c>
      <c r="E62" s="27"/>
      <c r="F62" s="27"/>
      <c r="G62" s="5"/>
      <c r="H62" s="5"/>
      <c r="I62" s="5"/>
      <c r="J62" s="5"/>
      <c r="K62" s="5"/>
      <c r="L62" s="5"/>
      <c r="M62" s="5"/>
      <c r="N62" s="5"/>
      <c r="O62" s="5"/>
      <c r="P62" s="5"/>
      <c r="Q62" s="8"/>
      <c r="R62" s="5">
        <v>0</v>
      </c>
      <c r="S62" s="5">
        <v>0</v>
      </c>
      <c r="T62" s="5">
        <v>0</v>
      </c>
      <c r="U62" s="5">
        <v>0</v>
      </c>
      <c r="V62" s="5">
        <v>0</v>
      </c>
      <c r="W62" s="5">
        <v>0</v>
      </c>
      <c r="X62" s="5">
        <v>0</v>
      </c>
      <c r="Y62" s="3">
        <f t="shared" si="9"/>
        <v>0</v>
      </c>
      <c r="Z62" s="5"/>
      <c r="AA62" s="5"/>
      <c r="AB62" s="5"/>
      <c r="AC62" s="5"/>
      <c r="AD62" s="5"/>
      <c r="AE62" s="93" t="s">
        <v>116</v>
      </c>
      <c r="AF62" s="90"/>
      <c r="AG62" s="90">
        <v>0</v>
      </c>
      <c r="AH62" s="90">
        <v>0</v>
      </c>
      <c r="AI62" s="90">
        <v>0</v>
      </c>
      <c r="AJ62" s="90">
        <v>0</v>
      </c>
      <c r="AK62" s="90">
        <v>0</v>
      </c>
    </row>
    <row r="63" spans="4:37" ht="16">
      <c r="D63" s="17" t="s">
        <v>117</v>
      </c>
      <c r="E63" s="27"/>
      <c r="F63" s="27"/>
      <c r="G63" s="5"/>
      <c r="H63" s="5"/>
      <c r="I63" s="5"/>
      <c r="J63" s="5"/>
      <c r="K63" s="5"/>
      <c r="L63" s="5"/>
      <c r="M63" s="5"/>
      <c r="N63" s="5"/>
      <c r="O63" s="5"/>
      <c r="P63" s="5"/>
      <c r="Q63" s="8"/>
      <c r="R63" s="5">
        <v>0</v>
      </c>
      <c r="S63" s="5">
        <v>0</v>
      </c>
      <c r="T63" s="5">
        <v>0</v>
      </c>
      <c r="U63" s="5">
        <v>0</v>
      </c>
      <c r="V63" s="5">
        <v>0</v>
      </c>
      <c r="W63" s="5">
        <v>0</v>
      </c>
      <c r="X63" s="5">
        <v>0</v>
      </c>
      <c r="Y63" s="3">
        <f t="shared" si="9"/>
        <v>0</v>
      </c>
      <c r="Z63" s="5"/>
      <c r="AA63" s="5"/>
      <c r="AB63" s="5"/>
      <c r="AC63" s="5"/>
      <c r="AD63" s="5"/>
      <c r="AE63" s="93" t="s">
        <v>117</v>
      </c>
      <c r="AF63" s="90"/>
      <c r="AG63" s="90">
        <v>0</v>
      </c>
      <c r="AH63" s="90">
        <v>0</v>
      </c>
      <c r="AI63" s="90">
        <v>0</v>
      </c>
      <c r="AJ63" s="90">
        <v>0</v>
      </c>
      <c r="AK63" s="90">
        <v>0</v>
      </c>
    </row>
    <row r="64" spans="4:37" ht="16">
      <c r="D64" s="17" t="s">
        <v>118</v>
      </c>
      <c r="E64" s="27"/>
      <c r="F64" s="27"/>
      <c r="G64" s="5"/>
      <c r="H64" s="5"/>
      <c r="I64" s="5"/>
      <c r="J64" s="4"/>
      <c r="K64" s="4"/>
      <c r="L64" s="4"/>
      <c r="M64" s="4"/>
      <c r="N64" s="4"/>
      <c r="O64" s="4"/>
      <c r="P64" s="4"/>
      <c r="Q64" s="8"/>
      <c r="R64" s="5">
        <v>0</v>
      </c>
      <c r="S64" s="5">
        <v>0</v>
      </c>
      <c r="T64" s="5">
        <v>0</v>
      </c>
      <c r="U64" s="5">
        <v>0</v>
      </c>
      <c r="V64" s="5">
        <v>0</v>
      </c>
      <c r="W64" s="5">
        <v>0</v>
      </c>
      <c r="X64" s="5">
        <v>0</v>
      </c>
      <c r="Y64" s="3">
        <f t="shared" si="9"/>
        <v>0</v>
      </c>
      <c r="Z64" s="5"/>
      <c r="AA64" s="5"/>
      <c r="AB64" s="5"/>
      <c r="AC64" s="5"/>
      <c r="AD64" s="5"/>
      <c r="AE64" s="93" t="s">
        <v>118</v>
      </c>
      <c r="AF64" s="90"/>
      <c r="AG64" s="90">
        <v>0</v>
      </c>
      <c r="AH64" s="90">
        <v>0</v>
      </c>
      <c r="AI64" s="90">
        <v>0</v>
      </c>
      <c r="AJ64" s="90">
        <v>0</v>
      </c>
      <c r="AK64" s="90">
        <v>0</v>
      </c>
    </row>
    <row r="65" spans="4:37" ht="16">
      <c r="D65" s="17" t="s">
        <v>119</v>
      </c>
      <c r="E65" s="27"/>
      <c r="F65" s="27"/>
      <c r="G65" s="4"/>
      <c r="H65" s="4"/>
      <c r="I65" s="4"/>
      <c r="J65" s="4"/>
      <c r="K65" s="4"/>
      <c r="L65" s="4"/>
      <c r="M65" s="4"/>
      <c r="N65" s="4"/>
      <c r="O65" s="4"/>
      <c r="P65" s="4"/>
      <c r="Q65" s="8"/>
      <c r="R65" s="5">
        <v>240</v>
      </c>
      <c r="S65" s="4">
        <v>3081</v>
      </c>
      <c r="T65" s="4">
        <v>3296</v>
      </c>
      <c r="U65" s="4">
        <v>2078</v>
      </c>
      <c r="V65" s="4">
        <v>72155</v>
      </c>
      <c r="W65" s="5">
        <v>0</v>
      </c>
      <c r="X65" s="5">
        <v>0</v>
      </c>
      <c r="Y65" s="3">
        <f t="shared" si="9"/>
        <v>456842</v>
      </c>
      <c r="Z65" s="5"/>
      <c r="AA65" s="5"/>
      <c r="AB65" s="5"/>
      <c r="AC65" s="5"/>
      <c r="AD65" s="5"/>
      <c r="AE65" s="93" t="s">
        <v>119</v>
      </c>
      <c r="AF65" s="90"/>
      <c r="AG65" s="94">
        <v>2078</v>
      </c>
      <c r="AH65" s="94">
        <v>72155</v>
      </c>
      <c r="AI65" s="90">
        <v>0</v>
      </c>
      <c r="AJ65" s="90">
        <v>0</v>
      </c>
      <c r="AK65" s="94">
        <v>456842</v>
      </c>
    </row>
    <row r="66" spans="4:37" ht="16">
      <c r="D66" s="17" t="s">
        <v>120</v>
      </c>
      <c r="E66" s="27"/>
      <c r="F66" s="27"/>
      <c r="G66" s="5"/>
      <c r="H66" s="5"/>
      <c r="I66" s="5"/>
      <c r="J66" s="5"/>
      <c r="K66" s="5"/>
      <c r="L66" s="5"/>
      <c r="M66" s="5"/>
      <c r="N66" s="5"/>
      <c r="O66" s="5"/>
      <c r="P66" s="5"/>
      <c r="Q66" s="8"/>
      <c r="R66" s="5">
        <v>0</v>
      </c>
      <c r="S66" s="5">
        <v>0</v>
      </c>
      <c r="T66" s="5">
        <v>0</v>
      </c>
      <c r="U66" s="5">
        <v>0</v>
      </c>
      <c r="V66" s="5">
        <v>0</v>
      </c>
      <c r="W66" s="5">
        <v>0</v>
      </c>
      <c r="X66" s="5">
        <v>0</v>
      </c>
      <c r="Y66" s="3">
        <f t="shared" si="9"/>
        <v>0</v>
      </c>
      <c r="Z66" s="5"/>
      <c r="AA66" s="5"/>
      <c r="AB66" s="5"/>
      <c r="AC66" s="5"/>
      <c r="AD66" s="5"/>
      <c r="AE66" s="93" t="s">
        <v>120</v>
      </c>
      <c r="AF66" s="90"/>
      <c r="AG66" s="90">
        <v>0</v>
      </c>
      <c r="AH66" s="90">
        <v>0</v>
      </c>
      <c r="AI66" s="90">
        <v>0</v>
      </c>
      <c r="AJ66" s="90">
        <v>0</v>
      </c>
      <c r="AK66" s="90">
        <v>0</v>
      </c>
    </row>
    <row r="67" spans="4:37" ht="16">
      <c r="D67" s="17" t="s">
        <v>121</v>
      </c>
      <c r="E67" s="27"/>
      <c r="F67" s="27"/>
      <c r="G67" s="5"/>
      <c r="H67" s="5"/>
      <c r="I67" s="5"/>
      <c r="J67" s="5"/>
      <c r="K67" s="5"/>
      <c r="L67" s="5"/>
      <c r="M67" s="5"/>
      <c r="N67" s="4"/>
      <c r="O67" s="5"/>
      <c r="P67" s="5"/>
      <c r="Q67" s="8"/>
      <c r="R67" s="5">
        <v>0</v>
      </c>
      <c r="S67" s="5">
        <v>0</v>
      </c>
      <c r="T67" s="5">
        <v>0</v>
      </c>
      <c r="U67" s="5">
        <v>0</v>
      </c>
      <c r="V67" s="5">
        <v>0</v>
      </c>
      <c r="W67" s="5">
        <v>0</v>
      </c>
      <c r="X67" s="5">
        <v>0</v>
      </c>
      <c r="Y67" s="3">
        <f t="shared" si="9"/>
        <v>0</v>
      </c>
      <c r="Z67" s="5"/>
      <c r="AA67" s="5"/>
      <c r="AB67" s="5"/>
      <c r="AC67" s="5"/>
      <c r="AD67" s="5"/>
      <c r="AE67" s="93" t="s">
        <v>121</v>
      </c>
      <c r="AF67" s="90"/>
      <c r="AG67" s="90">
        <v>0</v>
      </c>
      <c r="AH67" s="90">
        <v>0</v>
      </c>
      <c r="AI67" s="90">
        <v>0</v>
      </c>
      <c r="AJ67" s="90">
        <v>0</v>
      </c>
      <c r="AK67" s="90">
        <v>0</v>
      </c>
    </row>
    <row r="68" spans="4:37" ht="16">
      <c r="D68" s="17" t="s">
        <v>122</v>
      </c>
      <c r="E68" s="27"/>
      <c r="F68" s="27"/>
      <c r="G68" s="5"/>
      <c r="H68" s="5"/>
      <c r="I68" s="5"/>
      <c r="J68" s="4"/>
      <c r="K68" s="4"/>
      <c r="L68" s="4"/>
      <c r="M68" s="4"/>
      <c r="N68" s="4"/>
      <c r="O68" s="5"/>
      <c r="P68" s="5"/>
      <c r="Q68" s="8"/>
      <c r="R68" s="5">
        <v>0</v>
      </c>
      <c r="S68" s="5">
        <v>0</v>
      </c>
      <c r="T68" s="5">
        <v>0</v>
      </c>
      <c r="U68" s="5">
        <v>0</v>
      </c>
      <c r="V68" s="5">
        <v>0</v>
      </c>
      <c r="W68" s="5">
        <v>0</v>
      </c>
      <c r="X68" s="5">
        <v>0</v>
      </c>
      <c r="Y68" s="3">
        <f t="shared" si="9"/>
        <v>0</v>
      </c>
      <c r="Z68" s="5"/>
      <c r="AA68" s="5"/>
      <c r="AB68" s="5"/>
      <c r="AC68" s="5"/>
      <c r="AD68" s="5"/>
      <c r="AE68" s="93" t="s">
        <v>122</v>
      </c>
      <c r="AF68" s="90"/>
      <c r="AG68" s="90">
        <v>0</v>
      </c>
      <c r="AH68" s="90">
        <v>0</v>
      </c>
      <c r="AI68" s="90">
        <v>0</v>
      </c>
      <c r="AJ68" s="90">
        <v>0</v>
      </c>
      <c r="AK68" s="90">
        <v>0</v>
      </c>
    </row>
    <row r="69" spans="4:37" ht="16">
      <c r="D69" s="17" t="s">
        <v>123</v>
      </c>
      <c r="E69" s="27"/>
      <c r="F69" s="27"/>
      <c r="G69" s="5"/>
      <c r="H69" s="5"/>
      <c r="I69" s="5"/>
      <c r="J69" s="5"/>
      <c r="K69" s="5"/>
      <c r="L69" s="5"/>
      <c r="M69" s="5"/>
      <c r="N69" s="5"/>
      <c r="O69" s="5"/>
      <c r="P69" s="5"/>
      <c r="Q69" s="8"/>
      <c r="R69" s="5">
        <v>0</v>
      </c>
      <c r="S69" s="5">
        <v>0</v>
      </c>
      <c r="T69" s="5">
        <v>0</v>
      </c>
      <c r="U69" s="5">
        <v>0</v>
      </c>
      <c r="V69" s="5">
        <v>0</v>
      </c>
      <c r="W69" s="5">
        <v>0</v>
      </c>
      <c r="X69" s="5">
        <v>0</v>
      </c>
      <c r="Y69" s="3">
        <f t="shared" si="9"/>
        <v>0</v>
      </c>
      <c r="Z69" s="5"/>
      <c r="AA69" s="5"/>
      <c r="AB69" s="5"/>
      <c r="AC69" s="5"/>
      <c r="AD69" s="5"/>
      <c r="AE69" s="93" t="s">
        <v>123</v>
      </c>
      <c r="AF69" s="90"/>
      <c r="AG69" s="90">
        <v>0</v>
      </c>
      <c r="AH69" s="90">
        <v>0</v>
      </c>
      <c r="AI69" s="90">
        <v>0</v>
      </c>
      <c r="AJ69" s="90">
        <v>0</v>
      </c>
      <c r="AK69" s="90">
        <v>0</v>
      </c>
    </row>
    <row r="70" spans="4:37" ht="16">
      <c r="D70" s="17" t="s">
        <v>124</v>
      </c>
      <c r="E70" s="27"/>
      <c r="F70" s="27"/>
      <c r="G70" s="5"/>
      <c r="H70" s="5"/>
      <c r="I70" s="5"/>
      <c r="J70" s="5"/>
      <c r="K70" s="5"/>
      <c r="L70" s="5"/>
      <c r="M70" s="5"/>
      <c r="N70" s="5"/>
      <c r="O70" s="5"/>
      <c r="P70" s="5"/>
      <c r="Q70" s="8"/>
      <c r="R70" s="5">
        <v>0</v>
      </c>
      <c r="S70" s="5">
        <v>0</v>
      </c>
      <c r="T70" s="5">
        <v>0</v>
      </c>
      <c r="U70" s="5">
        <v>0</v>
      </c>
      <c r="V70" s="5">
        <v>0</v>
      </c>
      <c r="W70" s="5">
        <v>0</v>
      </c>
      <c r="X70" s="5">
        <v>0</v>
      </c>
      <c r="Y70" s="3">
        <f t="shared" si="9"/>
        <v>0</v>
      </c>
      <c r="Z70" s="5"/>
      <c r="AA70" s="5"/>
      <c r="AB70" s="5"/>
      <c r="AC70" s="5"/>
      <c r="AD70" s="5"/>
      <c r="AE70" s="93" t="s">
        <v>124</v>
      </c>
      <c r="AF70" s="90"/>
      <c r="AG70" s="90">
        <v>0</v>
      </c>
      <c r="AH70" s="90">
        <v>0</v>
      </c>
      <c r="AI70" s="90">
        <v>0</v>
      </c>
      <c r="AJ70" s="90">
        <v>0</v>
      </c>
      <c r="AK70" s="90">
        <v>0</v>
      </c>
    </row>
    <row r="71" spans="4:37" ht="16">
      <c r="D71" s="17" t="s">
        <v>125</v>
      </c>
      <c r="E71" s="27"/>
      <c r="F71" s="27"/>
      <c r="G71" s="5"/>
      <c r="H71" s="5"/>
      <c r="I71" s="5"/>
      <c r="J71" s="5"/>
      <c r="K71" s="5"/>
      <c r="L71" s="5"/>
      <c r="M71" s="5"/>
      <c r="N71" s="5"/>
      <c r="O71" s="5"/>
      <c r="P71" s="5"/>
      <c r="Q71" s="8"/>
      <c r="R71" s="5">
        <v>0</v>
      </c>
      <c r="S71" s="5">
        <v>0</v>
      </c>
      <c r="T71" s="5">
        <v>0</v>
      </c>
      <c r="U71" s="5">
        <v>0</v>
      </c>
      <c r="V71" s="5">
        <v>0</v>
      </c>
      <c r="W71" s="5">
        <v>0</v>
      </c>
      <c r="X71" s="5">
        <v>0</v>
      </c>
      <c r="Y71" s="3">
        <f t="shared" si="9"/>
        <v>0</v>
      </c>
      <c r="Z71" s="5"/>
      <c r="AA71" s="5"/>
      <c r="AB71" s="5"/>
      <c r="AC71" s="5"/>
      <c r="AD71" s="5"/>
      <c r="AE71" s="93" t="s">
        <v>125</v>
      </c>
      <c r="AF71" s="90"/>
      <c r="AG71" s="90">
        <v>0</v>
      </c>
      <c r="AH71" s="90">
        <v>0</v>
      </c>
      <c r="AI71" s="90">
        <v>0</v>
      </c>
      <c r="AJ71" s="90">
        <v>0</v>
      </c>
      <c r="AK71" s="90">
        <v>0</v>
      </c>
    </row>
    <row r="72" spans="4:37" ht="16">
      <c r="D72" s="13" t="s">
        <v>126</v>
      </c>
      <c r="E72" s="23"/>
      <c r="F72" s="23"/>
      <c r="G72" s="3"/>
      <c r="H72" s="3"/>
      <c r="I72" s="3"/>
      <c r="J72" s="3"/>
      <c r="K72" s="3"/>
      <c r="L72" s="3"/>
      <c r="M72" s="3"/>
      <c r="N72" s="3"/>
      <c r="O72" s="3"/>
      <c r="P72" s="3"/>
      <c r="Q72" s="8"/>
      <c r="R72" s="3">
        <v>109695</v>
      </c>
      <c r="S72" s="3">
        <v>224434</v>
      </c>
      <c r="T72" s="3">
        <v>254232</v>
      </c>
      <c r="U72" s="3">
        <v>312272</v>
      </c>
      <c r="V72" s="3">
        <v>347204</v>
      </c>
      <c r="W72" s="3">
        <v>518103</v>
      </c>
      <c r="X72" s="3">
        <v>913388</v>
      </c>
      <c r="Y72" s="3">
        <f t="shared" si="9"/>
        <v>1480710</v>
      </c>
      <c r="Z72" s="3"/>
      <c r="AA72" s="3"/>
      <c r="AB72" s="3"/>
      <c r="AC72" s="3"/>
      <c r="AD72" s="3"/>
      <c r="AE72" s="89" t="s">
        <v>126</v>
      </c>
      <c r="AF72" s="90"/>
      <c r="AG72" s="92">
        <v>312272</v>
      </c>
      <c r="AH72" s="92">
        <v>347204</v>
      </c>
      <c r="AI72" s="92">
        <v>518103</v>
      </c>
      <c r="AJ72" s="92">
        <v>913388</v>
      </c>
      <c r="AK72" s="92">
        <v>1480710</v>
      </c>
    </row>
    <row r="73" spans="4:37" ht="16">
      <c r="D73" s="14" t="s">
        <v>127</v>
      </c>
      <c r="E73" s="24"/>
      <c r="F73" s="24"/>
      <c r="G73" s="4"/>
      <c r="H73" s="4"/>
      <c r="I73" s="4"/>
      <c r="J73" s="4"/>
      <c r="K73" s="4"/>
      <c r="L73" s="4"/>
      <c r="M73" s="4"/>
      <c r="N73" s="4"/>
      <c r="O73" s="4"/>
      <c r="P73" s="4"/>
      <c r="Q73" s="8"/>
      <c r="R73" s="4">
        <v>109695</v>
      </c>
      <c r="S73" s="4">
        <v>224434</v>
      </c>
      <c r="T73" s="4">
        <v>254232</v>
      </c>
      <c r="U73" s="4">
        <v>312272</v>
      </c>
      <c r="V73" s="4">
        <v>347204</v>
      </c>
      <c r="W73" s="4">
        <v>518103</v>
      </c>
      <c r="X73" s="4">
        <v>913388</v>
      </c>
      <c r="Y73" s="3">
        <f t="shared" si="9"/>
        <v>1480710</v>
      </c>
      <c r="Z73" s="4"/>
      <c r="AA73" s="4"/>
      <c r="AB73" s="4"/>
      <c r="AC73" s="4"/>
      <c r="AD73" s="4"/>
      <c r="AE73" s="93" t="s">
        <v>127</v>
      </c>
      <c r="AF73" s="90"/>
      <c r="AG73" s="94">
        <v>312272</v>
      </c>
      <c r="AH73" s="94">
        <v>347204</v>
      </c>
      <c r="AI73" s="94">
        <v>518103</v>
      </c>
      <c r="AJ73" s="94">
        <v>913388</v>
      </c>
      <c r="AK73" s="94">
        <v>1480710</v>
      </c>
    </row>
    <row r="74" spans="4:37" ht="16">
      <c r="D74" s="14" t="s">
        <v>128</v>
      </c>
      <c r="E74" s="24"/>
      <c r="F74" s="24"/>
      <c r="G74" s="5"/>
      <c r="H74" s="5"/>
      <c r="I74" s="5"/>
      <c r="J74" s="5"/>
      <c r="K74" s="5"/>
      <c r="L74" s="5"/>
      <c r="M74" s="5"/>
      <c r="N74" s="5"/>
      <c r="O74" s="5"/>
      <c r="P74" s="5"/>
      <c r="Q74" s="8"/>
      <c r="R74" s="5">
        <v>0</v>
      </c>
      <c r="S74" s="5">
        <v>0</v>
      </c>
      <c r="T74" s="5">
        <v>0</v>
      </c>
      <c r="U74" s="5">
        <v>0</v>
      </c>
      <c r="V74" s="5">
        <v>0</v>
      </c>
      <c r="W74" s="5">
        <v>0</v>
      </c>
      <c r="X74" s="5">
        <v>0</v>
      </c>
      <c r="Y74" s="3">
        <f t="shared" si="9"/>
        <v>0</v>
      </c>
      <c r="Z74" s="5"/>
      <c r="AA74" s="5"/>
      <c r="AB74" s="5"/>
      <c r="AC74" s="5"/>
      <c r="AD74" s="5"/>
      <c r="AE74" s="93" t="s">
        <v>128</v>
      </c>
      <c r="AF74" s="90"/>
      <c r="AG74" s="90">
        <v>0</v>
      </c>
      <c r="AH74" s="90">
        <v>0</v>
      </c>
      <c r="AI74" s="90">
        <v>0</v>
      </c>
      <c r="AJ74" s="90">
        <v>0</v>
      </c>
      <c r="AK74" s="90">
        <v>0</v>
      </c>
    </row>
    <row r="75" spans="4:37" ht="16">
      <c r="D75" s="16" t="s">
        <v>129</v>
      </c>
      <c r="E75" s="26"/>
      <c r="F75" s="26"/>
      <c r="G75" s="3"/>
      <c r="H75" s="3"/>
      <c r="I75" s="3"/>
      <c r="J75" s="3"/>
      <c r="K75" s="3"/>
      <c r="L75" s="3"/>
      <c r="M75" s="3"/>
      <c r="N75" s="3"/>
      <c r="O75" s="3"/>
      <c r="P75" s="3"/>
      <c r="Q75" s="8"/>
      <c r="R75" s="3">
        <v>332180</v>
      </c>
      <c r="S75" s="3">
        <v>966253</v>
      </c>
      <c r="T75" s="3">
        <v>1342725</v>
      </c>
      <c r="U75" s="3">
        <v>2201923</v>
      </c>
      <c r="V75" s="3">
        <v>1916246</v>
      </c>
      <c r="W75" s="3">
        <v>1551089</v>
      </c>
      <c r="X75" s="3">
        <v>2383899</v>
      </c>
      <c r="Y75" s="3">
        <f t="shared" si="9"/>
        <v>5977493</v>
      </c>
      <c r="Z75" s="3"/>
      <c r="AA75" s="3"/>
      <c r="AB75" s="3"/>
      <c r="AC75" s="3"/>
      <c r="AD75" s="3"/>
      <c r="AE75" s="89" t="s">
        <v>129</v>
      </c>
      <c r="AF75" s="90"/>
      <c r="AG75" s="92">
        <v>2201923</v>
      </c>
      <c r="AH75" s="92">
        <v>1916246</v>
      </c>
      <c r="AI75" s="92">
        <v>1551089</v>
      </c>
      <c r="AJ75" s="92">
        <v>2383899</v>
      </c>
      <c r="AK75" s="92">
        <v>5977493</v>
      </c>
    </row>
    <row r="76" spans="4:37">
      <c r="L76" s="1"/>
      <c r="M76" s="1"/>
      <c r="N76" s="1"/>
      <c r="O76" s="1"/>
      <c r="P76" s="1"/>
      <c r="Q76" s="1"/>
      <c r="R76" s="1"/>
      <c r="S76" s="1"/>
      <c r="T76" s="1"/>
      <c r="U76" s="1"/>
      <c r="V76" s="1"/>
      <c r="W76" s="1"/>
      <c r="X76" s="1"/>
      <c r="Y76" s="3">
        <f t="shared" si="9"/>
        <v>0</v>
      </c>
      <c r="Z76" s="1"/>
      <c r="AA76" s="1"/>
      <c r="AB76" s="1"/>
      <c r="AC76" s="1"/>
      <c r="AD76" s="1"/>
      <c r="AE76" s="1"/>
    </row>
    <row r="77" spans="4:37" ht="16">
      <c r="D77" s="16" t="s">
        <v>130</v>
      </c>
      <c r="E77" s="26"/>
      <c r="F77" s="26"/>
      <c r="G77" s="3"/>
      <c r="H77" s="3"/>
      <c r="I77" s="3"/>
      <c r="J77" s="3"/>
      <c r="K77" s="3"/>
      <c r="L77" s="3"/>
      <c r="M77" s="3"/>
      <c r="N77" s="3"/>
      <c r="O77" s="3"/>
      <c r="P77" s="3"/>
      <c r="Q77" s="3">
        <v>701931</v>
      </c>
      <c r="R77" s="3">
        <v>602560</v>
      </c>
      <c r="S77" s="3">
        <v>1539478</v>
      </c>
      <c r="T77" s="3">
        <v>2179869</v>
      </c>
      <c r="U77" s="3">
        <v>2240731</v>
      </c>
      <c r="V77" s="3">
        <v>2299133</v>
      </c>
      <c r="W77" s="3">
        <v>2332710</v>
      </c>
      <c r="X77" s="3">
        <v>3883080</v>
      </c>
      <c r="Y77" s="3">
        <f t="shared" si="9"/>
        <v>5524663</v>
      </c>
      <c r="Z77" s="3"/>
      <c r="AA77" s="3"/>
      <c r="AB77" s="3"/>
      <c r="AC77" s="3"/>
      <c r="AD77" s="3"/>
      <c r="AE77" s="89" t="s">
        <v>130</v>
      </c>
      <c r="AF77" s="90"/>
      <c r="AG77" s="92">
        <v>2240731</v>
      </c>
      <c r="AH77" s="92">
        <v>2299133</v>
      </c>
      <c r="AI77" s="92">
        <v>2332710</v>
      </c>
      <c r="AJ77" s="92">
        <v>3863572</v>
      </c>
      <c r="AK77" s="92">
        <v>5524663</v>
      </c>
    </row>
    <row r="78" spans="4:37" ht="16">
      <c r="D78" s="16" t="s">
        <v>131</v>
      </c>
      <c r="E78" s="26"/>
      <c r="F78" s="26"/>
      <c r="G78" s="3"/>
      <c r="H78" s="2"/>
      <c r="I78" s="3"/>
      <c r="J78" s="3"/>
      <c r="K78" s="3"/>
      <c r="L78" s="3"/>
      <c r="M78" s="3"/>
      <c r="N78" s="3"/>
      <c r="O78" s="3"/>
      <c r="P78" s="3"/>
      <c r="Q78" s="2">
        <v>0</v>
      </c>
      <c r="R78" s="2">
        <v>0</v>
      </c>
      <c r="S78" s="3">
        <v>11627</v>
      </c>
      <c r="T78" s="3">
        <v>2391</v>
      </c>
      <c r="U78" s="2">
        <v>381</v>
      </c>
      <c r="V78" s="2">
        <v>65</v>
      </c>
      <c r="W78" s="3">
        <v>1246</v>
      </c>
      <c r="X78" s="3">
        <v>19508</v>
      </c>
      <c r="Y78" s="3">
        <f t="shared" si="9"/>
        <v>0</v>
      </c>
      <c r="Z78" s="3"/>
      <c r="AA78" s="3"/>
      <c r="AB78" s="3"/>
      <c r="AC78" s="3"/>
      <c r="AD78" s="3"/>
      <c r="AE78" s="89" t="s">
        <v>131</v>
      </c>
      <c r="AF78" s="90"/>
      <c r="AG78" s="91">
        <v>381</v>
      </c>
      <c r="AH78" s="91">
        <v>65</v>
      </c>
      <c r="AI78" s="92">
        <v>1246</v>
      </c>
      <c r="AJ78" s="91">
        <v>0</v>
      </c>
      <c r="AK78" s="91">
        <v>0</v>
      </c>
    </row>
    <row r="79" spans="4:37" ht="16">
      <c r="D79" s="16" t="s">
        <v>132</v>
      </c>
      <c r="E79" s="26"/>
      <c r="F79" s="26"/>
      <c r="G79" s="3"/>
      <c r="H79" s="3"/>
      <c r="I79" s="3"/>
      <c r="J79" s="3"/>
      <c r="K79" s="3"/>
      <c r="L79" s="3"/>
      <c r="M79" s="3"/>
      <c r="N79" s="3"/>
      <c r="O79" s="3"/>
      <c r="P79" s="3"/>
      <c r="Q79" s="3">
        <v>701931</v>
      </c>
      <c r="R79" s="3">
        <v>602560</v>
      </c>
      <c r="S79" s="3">
        <v>1527851</v>
      </c>
      <c r="T79" s="3">
        <v>2177478</v>
      </c>
      <c r="U79" s="3">
        <v>2240350</v>
      </c>
      <c r="V79" s="3">
        <v>2299068</v>
      </c>
      <c r="W79" s="3">
        <v>2331465</v>
      </c>
      <c r="X79" s="3">
        <v>3863572</v>
      </c>
      <c r="Y79" s="3">
        <f t="shared" si="9"/>
        <v>5524663</v>
      </c>
      <c r="Z79" s="3"/>
      <c r="AA79" s="3"/>
      <c r="AB79" s="3"/>
      <c r="AC79" s="3"/>
      <c r="AD79" s="3"/>
      <c r="AE79" s="89" t="s">
        <v>132</v>
      </c>
      <c r="AF79" s="90"/>
      <c r="AG79" s="92">
        <v>2240350</v>
      </c>
      <c r="AH79" s="92">
        <v>2299068</v>
      </c>
      <c r="AI79" s="92">
        <v>2331465</v>
      </c>
      <c r="AJ79" s="92">
        <v>3863572</v>
      </c>
      <c r="AK79" s="92">
        <v>5524663</v>
      </c>
    </row>
    <row r="80" spans="4:37" ht="16">
      <c r="D80" s="16" t="s">
        <v>133</v>
      </c>
      <c r="E80" s="26"/>
      <c r="F80" s="26"/>
      <c r="G80" s="3"/>
      <c r="H80" s="3"/>
      <c r="I80" s="3"/>
      <c r="J80" s="3"/>
      <c r="K80" s="3"/>
      <c r="L80" s="3"/>
      <c r="M80" s="3"/>
      <c r="N80" s="3"/>
      <c r="O80" s="3"/>
      <c r="P80" s="3"/>
      <c r="Q80" s="3">
        <v>674969</v>
      </c>
      <c r="R80" s="3">
        <v>565546</v>
      </c>
      <c r="S80" s="3">
        <v>1472004</v>
      </c>
      <c r="T80" s="3">
        <v>2044873</v>
      </c>
      <c r="U80" s="3">
        <v>1959712</v>
      </c>
      <c r="V80" s="3">
        <v>1911298</v>
      </c>
      <c r="W80" s="3">
        <v>2038255</v>
      </c>
      <c r="X80" s="3">
        <v>3189705</v>
      </c>
      <c r="Y80" s="3">
        <f t="shared" si="9"/>
        <v>5259185</v>
      </c>
      <c r="Z80" s="3"/>
      <c r="AA80" s="3"/>
      <c r="AB80" s="3"/>
      <c r="AC80" s="3"/>
      <c r="AD80" s="3"/>
      <c r="AE80" s="89" t="s">
        <v>133</v>
      </c>
      <c r="AF80" s="90"/>
      <c r="AG80" s="92">
        <v>1959712</v>
      </c>
      <c r="AH80" s="92">
        <v>1911298</v>
      </c>
      <c r="AI80" s="92">
        <v>2038255</v>
      </c>
      <c r="AJ80" s="92">
        <v>3189705</v>
      </c>
      <c r="AK80" s="92">
        <v>5259185</v>
      </c>
    </row>
    <row r="81" spans="4:37" ht="16">
      <c r="D81" s="16" t="s">
        <v>134</v>
      </c>
      <c r="E81" s="26"/>
      <c r="F81" s="26"/>
      <c r="G81" s="3"/>
      <c r="H81" s="3"/>
      <c r="I81" s="3"/>
      <c r="J81" s="3"/>
      <c r="K81" s="3"/>
      <c r="L81" s="3"/>
      <c r="M81" s="3"/>
      <c r="N81" s="3"/>
      <c r="O81" s="3"/>
      <c r="P81" s="3"/>
      <c r="Q81" s="3">
        <v>26962</v>
      </c>
      <c r="R81" s="3">
        <v>37014</v>
      </c>
      <c r="S81" s="3">
        <v>55847</v>
      </c>
      <c r="T81" s="3">
        <v>132606</v>
      </c>
      <c r="U81" s="3">
        <v>280638</v>
      </c>
      <c r="V81" s="3">
        <v>387770</v>
      </c>
      <c r="W81" s="3">
        <v>293210</v>
      </c>
      <c r="X81" s="3">
        <v>673867</v>
      </c>
      <c r="Y81" s="3">
        <f t="shared" si="9"/>
        <v>265477</v>
      </c>
      <c r="Z81" s="3"/>
      <c r="AA81" s="3"/>
      <c r="AB81" s="3"/>
      <c r="AC81" s="3"/>
      <c r="AD81" s="3"/>
      <c r="AE81" s="89" t="s">
        <v>134</v>
      </c>
      <c r="AF81" s="90"/>
      <c r="AG81" s="92">
        <v>280638</v>
      </c>
      <c r="AH81" s="92">
        <v>387770</v>
      </c>
      <c r="AI81" s="92">
        <v>293210</v>
      </c>
      <c r="AJ81" s="92">
        <v>673867</v>
      </c>
      <c r="AK81" s="92">
        <v>265477</v>
      </c>
    </row>
    <row r="82" spans="4:37" ht="16">
      <c r="D82" s="16" t="s">
        <v>135</v>
      </c>
      <c r="E82" s="26"/>
      <c r="F82" s="26"/>
      <c r="G82" s="2"/>
      <c r="H82" s="2"/>
      <c r="I82" s="2"/>
      <c r="J82" s="3"/>
      <c r="K82" s="3"/>
      <c r="L82" s="3"/>
      <c r="M82" s="3"/>
      <c r="N82" s="3"/>
      <c r="O82" s="3"/>
      <c r="P82" s="3"/>
      <c r="Q82" s="2">
        <v>18</v>
      </c>
      <c r="R82" s="2">
        <v>410</v>
      </c>
      <c r="S82" s="2">
        <v>903</v>
      </c>
      <c r="T82" s="3">
        <v>16772</v>
      </c>
      <c r="U82" s="3">
        <v>74647</v>
      </c>
      <c r="V82" s="3">
        <v>25852</v>
      </c>
      <c r="W82" s="3">
        <v>22758</v>
      </c>
      <c r="X82" s="3">
        <v>25037</v>
      </c>
      <c r="Y82" s="3">
        <f t="shared" si="9"/>
        <v>79074</v>
      </c>
      <c r="Z82" s="3"/>
      <c r="AA82" s="3"/>
      <c r="AB82" s="3"/>
      <c r="AC82" s="3"/>
      <c r="AD82" s="3"/>
      <c r="AE82" s="89" t="s">
        <v>135</v>
      </c>
      <c r="AF82" s="90"/>
      <c r="AG82" s="92">
        <v>74647</v>
      </c>
      <c r="AH82" s="92">
        <v>25852</v>
      </c>
      <c r="AI82" s="92">
        <v>22758</v>
      </c>
      <c r="AJ82" s="92">
        <v>25037</v>
      </c>
      <c r="AK82" s="92">
        <v>79074</v>
      </c>
    </row>
    <row r="83" spans="4:37" ht="16">
      <c r="D83" s="12" t="s">
        <v>136</v>
      </c>
      <c r="E83" s="22"/>
      <c r="F83" s="22"/>
      <c r="G83" s="3"/>
      <c r="H83" s="3"/>
      <c r="I83" s="3"/>
      <c r="J83" s="3"/>
      <c r="K83" s="3"/>
      <c r="L83" s="3"/>
      <c r="M83" s="3"/>
      <c r="N83" s="3"/>
      <c r="O83" s="3"/>
      <c r="P83" s="3"/>
      <c r="Q83" s="2">
        <v>910</v>
      </c>
      <c r="R83" s="3">
        <v>11152</v>
      </c>
      <c r="S83" s="3">
        <v>19625</v>
      </c>
      <c r="T83" s="3">
        <v>30821</v>
      </c>
      <c r="U83" s="3">
        <v>50233</v>
      </c>
      <c r="V83" s="3">
        <v>40516</v>
      </c>
      <c r="W83" s="3">
        <v>59943</v>
      </c>
      <c r="X83" s="3">
        <v>50830</v>
      </c>
      <c r="Y83" s="3">
        <f t="shared" si="9"/>
        <v>148866</v>
      </c>
      <c r="Z83" s="3"/>
      <c r="AA83" s="3"/>
      <c r="AB83" s="3"/>
      <c r="AC83" s="3"/>
      <c r="AD83" s="3"/>
      <c r="AE83" s="89" t="s">
        <v>136</v>
      </c>
      <c r="AF83" s="90"/>
      <c r="AG83" s="92">
        <v>50233</v>
      </c>
      <c r="AH83" s="92">
        <v>40516</v>
      </c>
      <c r="AI83" s="92">
        <v>59943</v>
      </c>
      <c r="AJ83" s="92">
        <v>50830</v>
      </c>
      <c r="AK83" s="92">
        <v>148866</v>
      </c>
    </row>
    <row r="84" spans="4:37" ht="16">
      <c r="D84" s="18" t="s">
        <v>137</v>
      </c>
      <c r="E84" s="28"/>
      <c r="F84" s="28"/>
      <c r="G84" s="3"/>
      <c r="H84" s="3"/>
      <c r="I84" s="3"/>
      <c r="J84" s="3"/>
      <c r="K84" s="3"/>
      <c r="L84" s="3"/>
      <c r="M84" s="3"/>
      <c r="N84" s="3"/>
      <c r="O84" s="3"/>
      <c r="P84" s="3"/>
      <c r="Q84" s="2">
        <v>910</v>
      </c>
      <c r="R84" s="3">
        <v>7086</v>
      </c>
      <c r="S84" s="3">
        <v>14896</v>
      </c>
      <c r="T84" s="3">
        <v>27639</v>
      </c>
      <c r="U84" s="3">
        <v>37587</v>
      </c>
      <c r="V84" s="3">
        <v>35243</v>
      </c>
      <c r="W84" s="3">
        <v>23622</v>
      </c>
      <c r="X84" s="3">
        <v>34920</v>
      </c>
      <c r="Y84" s="3">
        <f t="shared" si="9"/>
        <v>54105</v>
      </c>
      <c r="Z84" s="3"/>
      <c r="AA84" s="3"/>
      <c r="AB84" s="3"/>
      <c r="AC84" s="3"/>
      <c r="AD84" s="3"/>
      <c r="AE84" s="95" t="s">
        <v>137</v>
      </c>
      <c r="AF84" s="90"/>
      <c r="AG84" s="92">
        <v>37587</v>
      </c>
      <c r="AH84" s="92">
        <v>35243</v>
      </c>
      <c r="AI84" s="92">
        <v>23622</v>
      </c>
      <c r="AJ84" s="92">
        <v>34920</v>
      </c>
      <c r="AK84" s="92">
        <v>54105</v>
      </c>
    </row>
    <row r="85" spans="4:37" ht="31">
      <c r="D85" s="16" t="s">
        <v>138</v>
      </c>
      <c r="E85" s="26"/>
      <c r="F85" s="26"/>
      <c r="G85" s="2"/>
      <c r="H85" s="2"/>
      <c r="I85" s="2"/>
      <c r="J85" s="3"/>
      <c r="K85" s="3"/>
      <c r="L85" s="3"/>
      <c r="M85" s="3"/>
      <c r="N85" s="3"/>
      <c r="O85" s="2"/>
      <c r="P85" s="2"/>
      <c r="Q85" s="2">
        <v>0</v>
      </c>
      <c r="R85" s="2">
        <v>0</v>
      </c>
      <c r="S85" s="2">
        <v>0</v>
      </c>
      <c r="T85" s="2">
        <v>0</v>
      </c>
      <c r="U85" s="2">
        <v>0</v>
      </c>
      <c r="V85" s="2">
        <v>0</v>
      </c>
      <c r="W85" s="2">
        <v>0</v>
      </c>
      <c r="X85" s="2">
        <v>0</v>
      </c>
      <c r="Y85" s="3">
        <f t="shared" si="9"/>
        <v>0</v>
      </c>
      <c r="Z85" s="2"/>
      <c r="AA85" s="2"/>
      <c r="AB85" s="2"/>
      <c r="AC85" s="2"/>
      <c r="AD85" s="2"/>
      <c r="AE85" s="89" t="s">
        <v>138</v>
      </c>
      <c r="AF85" s="90"/>
      <c r="AG85" s="91">
        <v>0</v>
      </c>
      <c r="AH85" s="91">
        <v>0</v>
      </c>
      <c r="AI85" s="91">
        <v>0</v>
      </c>
      <c r="AJ85" s="91">
        <v>0</v>
      </c>
      <c r="AK85" s="91">
        <v>0</v>
      </c>
    </row>
    <row r="86" spans="4:37" ht="16">
      <c r="D86" s="16" t="s">
        <v>139</v>
      </c>
      <c r="E86" s="26"/>
      <c r="F86" s="26"/>
      <c r="G86" s="3"/>
      <c r="H86" s="2"/>
      <c r="I86" s="3"/>
      <c r="J86" s="3"/>
      <c r="K86" s="3"/>
      <c r="L86" s="3"/>
      <c r="M86" s="3"/>
      <c r="N86" s="3"/>
      <c r="O86" s="3"/>
      <c r="P86" s="3"/>
      <c r="Q86" s="2">
        <v>0</v>
      </c>
      <c r="R86" s="2">
        <v>0</v>
      </c>
      <c r="S86" s="3">
        <v>2814</v>
      </c>
      <c r="T86" s="3">
        <v>55329</v>
      </c>
      <c r="U86" s="3">
        <v>207864</v>
      </c>
      <c r="V86" s="3">
        <v>274370</v>
      </c>
      <c r="W86" s="3">
        <v>89081</v>
      </c>
      <c r="X86" s="3">
        <v>113626</v>
      </c>
      <c r="Y86" s="3">
        <f t="shared" si="9"/>
        <v>85740</v>
      </c>
      <c r="Z86" s="3"/>
      <c r="AA86" s="3"/>
      <c r="AB86" s="3"/>
      <c r="AC86" s="3"/>
      <c r="AD86" s="3"/>
      <c r="AE86" s="89" t="s">
        <v>139</v>
      </c>
      <c r="AF86" s="90"/>
      <c r="AG86" s="92">
        <v>207864</v>
      </c>
      <c r="AH86" s="92">
        <v>274370</v>
      </c>
      <c r="AI86" s="92">
        <v>89081</v>
      </c>
      <c r="AJ86" s="92">
        <v>113626</v>
      </c>
      <c r="AK86" s="92">
        <v>85740</v>
      </c>
    </row>
    <row r="87" spans="4:37" ht="16">
      <c r="D87" s="16" t="s">
        <v>140</v>
      </c>
      <c r="E87" s="26"/>
      <c r="F87" s="26"/>
      <c r="G87" s="3"/>
      <c r="H87" s="3"/>
      <c r="I87" s="3"/>
      <c r="J87" s="3"/>
      <c r="K87" s="3"/>
      <c r="L87" s="3"/>
      <c r="M87" s="3"/>
      <c r="N87" s="3"/>
      <c r="O87" s="3"/>
      <c r="P87" s="3"/>
      <c r="Q87" s="3">
        <v>20462</v>
      </c>
      <c r="R87" s="3">
        <v>22822</v>
      </c>
      <c r="S87" s="3">
        <v>15201</v>
      </c>
      <c r="T87" s="3">
        <v>25450</v>
      </c>
      <c r="U87" s="3">
        <v>21133</v>
      </c>
      <c r="V87" s="3">
        <v>26602</v>
      </c>
      <c r="W87" s="3">
        <v>22998</v>
      </c>
      <c r="X87" s="3">
        <v>27271</v>
      </c>
      <c r="Y87" s="3">
        <f t="shared" si="9"/>
        <v>76880</v>
      </c>
      <c r="Z87" s="3"/>
      <c r="AA87" s="3"/>
      <c r="AB87" s="3"/>
      <c r="AC87" s="3"/>
      <c r="AD87" s="3"/>
      <c r="AE87" s="89" t="s">
        <v>140</v>
      </c>
      <c r="AF87" s="90"/>
      <c r="AG87" s="92">
        <v>21133</v>
      </c>
      <c r="AH87" s="92">
        <v>26602</v>
      </c>
      <c r="AI87" s="92">
        <v>22998</v>
      </c>
      <c r="AJ87" s="92">
        <v>27271</v>
      </c>
      <c r="AK87" s="92">
        <v>76880</v>
      </c>
    </row>
    <row r="88" spans="4:37" ht="31">
      <c r="D88" s="16" t="s">
        <v>141</v>
      </c>
      <c r="E88" s="26"/>
      <c r="F88" s="26"/>
      <c r="G88" s="3"/>
      <c r="H88" s="3"/>
      <c r="I88" s="3"/>
      <c r="J88" s="3"/>
      <c r="K88" s="3"/>
      <c r="L88" s="3"/>
      <c r="M88" s="3"/>
      <c r="N88" s="3"/>
      <c r="O88" s="3"/>
      <c r="P88" s="3"/>
      <c r="Q88" s="3">
        <v>5607</v>
      </c>
      <c r="R88" s="3">
        <v>3450</v>
      </c>
      <c r="S88" s="3">
        <v>19110</v>
      </c>
      <c r="T88" s="3">
        <v>37777</v>
      </c>
      <c r="U88" s="3">
        <v>76055</v>
      </c>
      <c r="V88" s="3">
        <v>72133</v>
      </c>
      <c r="W88" s="3">
        <v>143945</v>
      </c>
      <c r="X88" s="3">
        <v>507176</v>
      </c>
      <c r="Y88" s="3">
        <f t="shared" si="9"/>
        <v>33066</v>
      </c>
      <c r="Z88" s="3"/>
      <c r="AA88" s="3"/>
      <c r="AB88" s="3"/>
      <c r="AC88" s="3"/>
      <c r="AD88" s="3"/>
      <c r="AE88" s="89" t="s">
        <v>141</v>
      </c>
      <c r="AF88" s="90"/>
      <c r="AG88" s="92">
        <v>76055</v>
      </c>
      <c r="AH88" s="92">
        <v>72133</v>
      </c>
      <c r="AI88" s="92">
        <v>143945</v>
      </c>
      <c r="AJ88" s="92">
        <v>507176</v>
      </c>
      <c r="AK88" s="92">
        <v>33066</v>
      </c>
    </row>
    <row r="89" spans="4:37" ht="16">
      <c r="D89" s="16" t="s">
        <v>142</v>
      </c>
      <c r="E89" s="26"/>
      <c r="F89" s="26"/>
      <c r="G89" s="3"/>
      <c r="H89" s="3"/>
      <c r="I89" s="2"/>
      <c r="J89" s="3"/>
      <c r="K89" s="3"/>
      <c r="L89" s="3"/>
      <c r="M89" s="3"/>
      <c r="N89" s="3"/>
      <c r="O89" s="3"/>
      <c r="P89" s="3"/>
      <c r="Q89" s="2">
        <v>864</v>
      </c>
      <c r="R89" s="3">
        <v>12191</v>
      </c>
      <c r="S89" s="3">
        <v>1743</v>
      </c>
      <c r="T89" s="3">
        <v>6115</v>
      </c>
      <c r="U89" s="3">
        <v>3132</v>
      </c>
      <c r="V89" s="3">
        <v>4480</v>
      </c>
      <c r="W89" s="3">
        <v>2089</v>
      </c>
      <c r="X89" s="3">
        <v>23680</v>
      </c>
      <c r="Y89" s="3">
        <f t="shared" si="9"/>
        <v>56704</v>
      </c>
      <c r="Z89" s="2"/>
      <c r="AA89" s="2"/>
      <c r="AB89" s="2"/>
      <c r="AC89" s="2"/>
      <c r="AD89" s="2"/>
      <c r="AE89" s="89" t="s">
        <v>142</v>
      </c>
      <c r="AF89" s="90"/>
      <c r="AG89" s="92">
        <v>3132</v>
      </c>
      <c r="AH89" s="92">
        <v>4480</v>
      </c>
      <c r="AI89" s="92">
        <v>2089</v>
      </c>
      <c r="AJ89" s="92">
        <v>23680</v>
      </c>
      <c r="AK89" s="92">
        <v>56704</v>
      </c>
    </row>
    <row r="90" spans="4:37" ht="16">
      <c r="D90" s="16" t="s">
        <v>143</v>
      </c>
      <c r="E90" s="26"/>
      <c r="F90" s="26"/>
      <c r="G90" s="2"/>
      <c r="H90" s="2"/>
      <c r="I90" s="2"/>
      <c r="J90" s="3"/>
      <c r="K90" s="3"/>
      <c r="L90" s="3"/>
      <c r="M90" s="3"/>
      <c r="N90" s="3"/>
      <c r="O90" s="3"/>
      <c r="P90" s="3"/>
      <c r="Q90" s="2">
        <v>846</v>
      </c>
      <c r="R90" s="3">
        <v>8549</v>
      </c>
      <c r="S90" s="3">
        <v>2244</v>
      </c>
      <c r="T90" s="3">
        <v>3996</v>
      </c>
      <c r="U90" s="3">
        <v>1941</v>
      </c>
      <c r="V90" s="3">
        <v>6320</v>
      </c>
      <c r="W90" s="3">
        <v>33683</v>
      </c>
      <c r="X90" s="3">
        <v>3282</v>
      </c>
      <c r="Y90" s="3">
        <f t="shared" si="9"/>
        <v>9066</v>
      </c>
      <c r="Z90" s="3"/>
      <c r="AA90" s="3"/>
      <c r="AB90" s="3"/>
      <c r="AC90" s="3"/>
      <c r="AD90" s="3"/>
      <c r="AE90" s="89" t="s">
        <v>143</v>
      </c>
      <c r="AF90" s="90"/>
      <c r="AG90" s="92">
        <v>1941</v>
      </c>
      <c r="AH90" s="92">
        <v>6320</v>
      </c>
      <c r="AI90" s="92">
        <v>33683</v>
      </c>
      <c r="AJ90" s="92">
        <v>3282</v>
      </c>
      <c r="AK90" s="92">
        <v>9066</v>
      </c>
    </row>
    <row r="91" spans="4:37" ht="16">
      <c r="D91" s="16" t="s">
        <v>144</v>
      </c>
      <c r="E91" s="26"/>
      <c r="F91" s="26"/>
      <c r="G91" s="3"/>
      <c r="H91" s="3"/>
      <c r="I91" s="2"/>
      <c r="J91" s="3"/>
      <c r="K91" s="3"/>
      <c r="L91" s="3"/>
      <c r="M91" s="3"/>
      <c r="N91" s="3"/>
      <c r="O91" s="3"/>
      <c r="P91" s="3"/>
      <c r="Q91" s="2">
        <v>17</v>
      </c>
      <c r="R91" s="3">
        <v>3642</v>
      </c>
      <c r="S91" s="2">
        <v>-501</v>
      </c>
      <c r="T91" s="3">
        <v>2119</v>
      </c>
      <c r="U91" s="3">
        <v>1191</v>
      </c>
      <c r="V91" s="3">
        <v>-1840</v>
      </c>
      <c r="W91" s="3">
        <v>-31595</v>
      </c>
      <c r="X91" s="3">
        <v>20398</v>
      </c>
      <c r="Y91" s="3">
        <f t="shared" ref="Y91:Y153" si="10">AK91</f>
        <v>47638</v>
      </c>
      <c r="Z91" s="2"/>
      <c r="AA91" s="2"/>
      <c r="AB91" s="2"/>
      <c r="AC91" s="2"/>
      <c r="AD91" s="2"/>
      <c r="AE91" s="89" t="s">
        <v>144</v>
      </c>
      <c r="AF91" s="90"/>
      <c r="AG91" s="92">
        <v>1191</v>
      </c>
      <c r="AH91" s="92">
        <v>-1840</v>
      </c>
      <c r="AI91" s="92">
        <v>-31595</v>
      </c>
      <c r="AJ91" s="92">
        <v>20398</v>
      </c>
      <c r="AK91" s="92">
        <v>47638</v>
      </c>
    </row>
    <row r="92" spans="4:37" ht="16">
      <c r="D92" s="16" t="s">
        <v>145</v>
      </c>
      <c r="E92" s="26"/>
      <c r="F92" s="26"/>
      <c r="G92" s="3"/>
      <c r="H92" s="3"/>
      <c r="I92" s="3"/>
      <c r="J92" s="3"/>
      <c r="K92" s="3"/>
      <c r="L92" s="3"/>
      <c r="M92" s="3"/>
      <c r="N92" s="3"/>
      <c r="O92" s="3"/>
      <c r="P92" s="3"/>
      <c r="Q92" s="3">
        <v>5624</v>
      </c>
      <c r="R92" s="3">
        <v>7091</v>
      </c>
      <c r="S92" s="3">
        <v>18609</v>
      </c>
      <c r="T92" s="3">
        <v>39896</v>
      </c>
      <c r="U92" s="3">
        <v>77246</v>
      </c>
      <c r="V92" s="3">
        <v>70293</v>
      </c>
      <c r="W92" s="3">
        <v>112351</v>
      </c>
      <c r="X92" s="3">
        <v>527574</v>
      </c>
      <c r="Y92" s="3">
        <f t="shared" si="10"/>
        <v>80704</v>
      </c>
      <c r="Z92" s="3"/>
      <c r="AA92" s="3"/>
      <c r="AB92" s="3"/>
      <c r="AC92" s="3"/>
      <c r="AD92" s="3"/>
      <c r="AE92" s="89" t="s">
        <v>145</v>
      </c>
      <c r="AF92" s="90"/>
      <c r="AG92" s="92">
        <v>77246</v>
      </c>
      <c r="AH92" s="92">
        <v>70293</v>
      </c>
      <c r="AI92" s="92">
        <v>112351</v>
      </c>
      <c r="AJ92" s="92">
        <v>527574</v>
      </c>
      <c r="AK92" s="92">
        <v>80704</v>
      </c>
    </row>
    <row r="93" spans="4:37" ht="16">
      <c r="D93" s="16" t="s">
        <v>146</v>
      </c>
      <c r="E93" s="26"/>
      <c r="F93" s="26"/>
      <c r="G93" s="2"/>
      <c r="H93" s="2"/>
      <c r="I93" s="3"/>
      <c r="J93" s="3"/>
      <c r="K93" s="3"/>
      <c r="L93" s="3"/>
      <c r="M93" s="3"/>
      <c r="N93" s="3"/>
      <c r="O93" s="3"/>
      <c r="P93" s="3"/>
      <c r="Q93" s="3">
        <v>1237</v>
      </c>
      <c r="R93" s="3">
        <v>1593</v>
      </c>
      <c r="S93" s="3">
        <v>3871</v>
      </c>
      <c r="T93" s="3">
        <v>10071</v>
      </c>
      <c r="U93" s="3">
        <v>18541</v>
      </c>
      <c r="V93" s="3">
        <v>15223</v>
      </c>
      <c r="W93" s="3">
        <v>24008</v>
      </c>
      <c r="X93" s="3">
        <v>106276</v>
      </c>
      <c r="Y93" s="3">
        <f t="shared" si="10"/>
        <v>18186</v>
      </c>
      <c r="Z93" s="3"/>
      <c r="AA93" s="3"/>
      <c r="AB93" s="3"/>
      <c r="AC93" s="3"/>
      <c r="AD93" s="3"/>
      <c r="AE93" s="89" t="s">
        <v>146</v>
      </c>
      <c r="AF93" s="90"/>
      <c r="AG93" s="92">
        <v>18541</v>
      </c>
      <c r="AH93" s="92">
        <v>15223</v>
      </c>
      <c r="AI93" s="92">
        <v>24008</v>
      </c>
      <c r="AJ93" s="92">
        <v>106276</v>
      </c>
      <c r="AK93" s="92">
        <v>18186</v>
      </c>
    </row>
    <row r="94" spans="4:37" ht="16">
      <c r="D94" s="16" t="s">
        <v>147</v>
      </c>
      <c r="E94" s="26"/>
      <c r="F94" s="26"/>
      <c r="G94" s="2"/>
      <c r="H94" s="2"/>
      <c r="I94" s="2"/>
      <c r="J94" s="3"/>
      <c r="K94" s="3"/>
      <c r="L94" s="3"/>
      <c r="M94" s="3"/>
      <c r="N94" s="3"/>
      <c r="O94" s="3"/>
      <c r="P94" s="3"/>
      <c r="Q94" s="2">
        <v>0</v>
      </c>
      <c r="R94" s="2">
        <v>0</v>
      </c>
      <c r="S94" s="2">
        <v>0</v>
      </c>
      <c r="T94" s="2">
        <v>0</v>
      </c>
      <c r="U94" s="2">
        <v>0</v>
      </c>
      <c r="V94" s="2">
        <v>0</v>
      </c>
      <c r="W94" s="2">
        <v>0</v>
      </c>
      <c r="X94" s="2">
        <v>0</v>
      </c>
      <c r="Y94" s="3">
        <f t="shared" si="10"/>
        <v>-11</v>
      </c>
      <c r="Z94" s="2"/>
      <c r="AA94" s="2"/>
      <c r="AB94" s="2"/>
      <c r="AC94" s="2"/>
      <c r="AD94" s="2"/>
      <c r="AE94" s="89" t="s">
        <v>147</v>
      </c>
      <c r="AF94" s="90"/>
      <c r="AG94" s="91">
        <v>0</v>
      </c>
      <c r="AH94" s="91">
        <v>0</v>
      </c>
      <c r="AI94" s="91">
        <v>0</v>
      </c>
      <c r="AJ94" s="91">
        <v>0</v>
      </c>
      <c r="AK94" s="91">
        <v>-11</v>
      </c>
    </row>
    <row r="95" spans="4:37" ht="16">
      <c r="D95" s="16" t="s">
        <v>148</v>
      </c>
      <c r="E95" s="26"/>
      <c r="F95" s="26"/>
      <c r="G95" s="2"/>
      <c r="H95" s="2"/>
      <c r="I95" s="3"/>
      <c r="J95" s="3"/>
      <c r="K95" s="3"/>
      <c r="L95" s="3"/>
      <c r="M95" s="3"/>
      <c r="N95" s="3"/>
      <c r="O95" s="3"/>
      <c r="P95" s="3"/>
      <c r="Q95" s="3">
        <v>1237</v>
      </c>
      <c r="R95" s="3">
        <v>1593</v>
      </c>
      <c r="S95" s="3">
        <v>3871</v>
      </c>
      <c r="T95" s="3">
        <v>10071</v>
      </c>
      <c r="U95" s="3">
        <v>18541</v>
      </c>
      <c r="V95" s="3">
        <v>15223</v>
      </c>
      <c r="W95" s="3">
        <v>24008</v>
      </c>
      <c r="X95" s="3">
        <v>106276</v>
      </c>
      <c r="Y95" s="3">
        <f t="shared" si="10"/>
        <v>18176</v>
      </c>
      <c r="Z95" s="3"/>
      <c r="AA95" s="3"/>
      <c r="AB95" s="3"/>
      <c r="AC95" s="3"/>
      <c r="AD95" s="3"/>
      <c r="AE95" s="89" t="s">
        <v>148</v>
      </c>
      <c r="AF95" s="90"/>
      <c r="AG95" s="92">
        <v>18541</v>
      </c>
      <c r="AH95" s="92">
        <v>15223</v>
      </c>
      <c r="AI95" s="92">
        <v>24008</v>
      </c>
      <c r="AJ95" s="92">
        <v>106276</v>
      </c>
      <c r="AK95" s="92">
        <v>18176</v>
      </c>
    </row>
    <row r="96" spans="4:37" ht="16">
      <c r="D96" s="16" t="s">
        <v>149</v>
      </c>
      <c r="E96" s="26"/>
      <c r="F96" s="26"/>
      <c r="G96" s="3"/>
      <c r="H96" s="3"/>
      <c r="I96" s="3"/>
      <c r="J96" s="3"/>
      <c r="K96" s="3"/>
      <c r="L96" s="3"/>
      <c r="M96" s="3"/>
      <c r="N96" s="3"/>
      <c r="O96" s="3"/>
      <c r="P96" s="3"/>
      <c r="Q96" s="3">
        <v>4387</v>
      </c>
      <c r="R96" s="3">
        <v>5499</v>
      </c>
      <c r="S96" s="3">
        <v>14738</v>
      </c>
      <c r="T96" s="3">
        <v>29825</v>
      </c>
      <c r="U96" s="3">
        <v>58705</v>
      </c>
      <c r="V96" s="3">
        <v>55069</v>
      </c>
      <c r="W96" s="3">
        <v>88342</v>
      </c>
      <c r="X96" s="3">
        <v>421298</v>
      </c>
      <c r="Y96" s="3">
        <f t="shared" si="10"/>
        <v>62528</v>
      </c>
      <c r="Z96" s="3"/>
      <c r="AA96" s="3"/>
      <c r="AB96" s="3"/>
      <c r="AC96" s="3"/>
      <c r="AD96" s="3"/>
      <c r="AE96" s="89" t="s">
        <v>149</v>
      </c>
      <c r="AF96" s="90"/>
      <c r="AG96" s="92">
        <v>58705</v>
      </c>
      <c r="AH96" s="92">
        <v>55069</v>
      </c>
      <c r="AI96" s="92">
        <v>88342</v>
      </c>
      <c r="AJ96" s="92">
        <v>421298</v>
      </c>
      <c r="AK96" s="92">
        <v>62528</v>
      </c>
    </row>
    <row r="97" spans="4:37" ht="16">
      <c r="D97" s="16" t="s">
        <v>150</v>
      </c>
      <c r="E97" s="26"/>
      <c r="F97" s="26"/>
      <c r="G97" s="2"/>
      <c r="H97" s="2"/>
      <c r="I97" s="2"/>
      <c r="J97" s="3"/>
      <c r="K97" s="3"/>
      <c r="L97" s="3"/>
      <c r="M97" s="3"/>
      <c r="N97" s="3"/>
      <c r="O97" s="3"/>
      <c r="P97" s="3"/>
      <c r="Q97" s="2">
        <v>0</v>
      </c>
      <c r="R97" s="2">
        <v>0</v>
      </c>
      <c r="S97" s="2">
        <v>0</v>
      </c>
      <c r="T97" s="2">
        <v>0</v>
      </c>
      <c r="U97" s="2">
        <v>0</v>
      </c>
      <c r="V97" s="2">
        <v>0</v>
      </c>
      <c r="W97" s="2">
        <v>0</v>
      </c>
      <c r="X97" s="2">
        <v>0</v>
      </c>
      <c r="Y97" s="3">
        <f t="shared" si="10"/>
        <v>-4</v>
      </c>
      <c r="Z97" s="2"/>
      <c r="AA97" s="2"/>
      <c r="AB97" s="2"/>
      <c r="AC97" s="2"/>
      <c r="AD97" s="2"/>
      <c r="AE97" s="89" t="s">
        <v>150</v>
      </c>
      <c r="AF97" s="90"/>
      <c r="AG97" s="91">
        <v>0</v>
      </c>
      <c r="AH97" s="91">
        <v>0</v>
      </c>
      <c r="AI97" s="91">
        <v>0</v>
      </c>
      <c r="AJ97" s="91">
        <v>0</v>
      </c>
      <c r="AK97" s="91">
        <v>-4</v>
      </c>
    </row>
    <row r="98" spans="4:37" ht="31">
      <c r="D98" s="16" t="s">
        <v>151</v>
      </c>
      <c r="E98" s="26"/>
      <c r="F98" s="26"/>
      <c r="G98" s="3"/>
      <c r="H98" s="3"/>
      <c r="I98" s="3"/>
      <c r="J98" s="3"/>
      <c r="K98" s="3"/>
      <c r="L98" s="3"/>
      <c r="M98" s="3"/>
      <c r="N98" s="3"/>
      <c r="O98" s="3"/>
      <c r="P98" s="3"/>
      <c r="Q98" s="3">
        <v>4387</v>
      </c>
      <c r="R98" s="3">
        <v>5499</v>
      </c>
      <c r="S98" s="3">
        <v>14738</v>
      </c>
      <c r="T98" s="3">
        <v>29825</v>
      </c>
      <c r="U98" s="3">
        <v>58705</v>
      </c>
      <c r="V98" s="3">
        <v>55069</v>
      </c>
      <c r="W98" s="3">
        <v>88342</v>
      </c>
      <c r="X98" s="3">
        <v>421298</v>
      </c>
      <c r="Y98" s="3">
        <f t="shared" si="10"/>
        <v>62533</v>
      </c>
      <c r="Z98" s="3"/>
      <c r="AA98" s="3"/>
      <c r="AB98" s="3"/>
      <c r="AC98" s="3"/>
      <c r="AD98" s="3"/>
      <c r="AE98" s="89" t="s">
        <v>151</v>
      </c>
      <c r="AF98" s="90"/>
      <c r="AG98" s="92">
        <v>58705</v>
      </c>
      <c r="AH98" s="92">
        <v>55069</v>
      </c>
      <c r="AI98" s="92">
        <v>88342</v>
      </c>
      <c r="AJ98" s="92">
        <v>421298</v>
      </c>
      <c r="AK98" s="92">
        <v>62533</v>
      </c>
    </row>
    <row r="99" spans="4:37">
      <c r="L99" s="1"/>
      <c r="M99" s="1"/>
      <c r="N99" s="1"/>
      <c r="O99" s="1"/>
      <c r="P99" s="1"/>
      <c r="Q99" s="1"/>
      <c r="R99" s="1"/>
      <c r="S99" s="1"/>
      <c r="T99" s="1"/>
      <c r="U99" s="1"/>
      <c r="V99" s="1"/>
      <c r="W99" s="1"/>
      <c r="X99" s="1"/>
      <c r="Y99" s="3">
        <f t="shared" si="10"/>
        <v>0</v>
      </c>
      <c r="Z99" s="1"/>
      <c r="AA99" s="1"/>
      <c r="AB99" s="1"/>
      <c r="AC99" s="1"/>
      <c r="AD99" s="1"/>
      <c r="AE99" s="1"/>
    </row>
    <row r="100" spans="4:37" ht="16">
      <c r="D100" s="12" t="s">
        <v>152</v>
      </c>
      <c r="E100" s="22"/>
      <c r="F100" s="22"/>
      <c r="H100" s="12"/>
      <c r="I100" s="8"/>
      <c r="J100" s="2"/>
      <c r="K100" s="2"/>
      <c r="L100" s="2"/>
      <c r="M100" s="2"/>
      <c r="N100" s="2"/>
      <c r="O100" s="2"/>
      <c r="P100" s="2"/>
      <c r="Q100" s="8"/>
      <c r="R100" s="2"/>
      <c r="S100" s="2"/>
      <c r="T100" s="2"/>
      <c r="U100" s="2"/>
      <c r="V100" s="2"/>
      <c r="W100" s="2"/>
      <c r="X100" s="2"/>
      <c r="Y100" s="3">
        <f t="shared" si="10"/>
        <v>0</v>
      </c>
      <c r="Z100" s="2"/>
      <c r="AA100" s="2"/>
      <c r="AB100" s="2"/>
      <c r="AC100" s="2"/>
      <c r="AD100" s="2"/>
      <c r="AE100" s="89" t="s">
        <v>152</v>
      </c>
      <c r="AF100" s="90"/>
      <c r="AG100" s="91"/>
      <c r="AH100" s="91"/>
      <c r="AI100" s="91"/>
      <c r="AJ100" s="91"/>
      <c r="AK100" s="91"/>
    </row>
    <row r="101" spans="4:37" ht="16">
      <c r="D101" s="18" t="s">
        <v>153</v>
      </c>
      <c r="E101" s="28"/>
      <c r="F101" s="28"/>
      <c r="H101" s="18"/>
      <c r="I101" s="8"/>
      <c r="J101" s="3"/>
      <c r="K101" s="3"/>
      <c r="L101" s="3"/>
      <c r="M101" s="3"/>
      <c r="N101" s="3"/>
      <c r="O101" s="3"/>
      <c r="P101" s="3"/>
      <c r="Q101" s="8"/>
      <c r="R101" s="3">
        <v>7091</v>
      </c>
      <c r="S101" s="3">
        <v>18609</v>
      </c>
      <c r="T101" s="3">
        <v>39896</v>
      </c>
      <c r="U101" s="3">
        <v>77246</v>
      </c>
      <c r="V101" s="3">
        <v>70293</v>
      </c>
      <c r="W101" s="3">
        <v>112351</v>
      </c>
      <c r="X101" s="3">
        <v>527574</v>
      </c>
      <c r="Y101" s="3">
        <f t="shared" si="10"/>
        <v>80704</v>
      </c>
      <c r="Z101" s="3"/>
      <c r="AA101" s="3"/>
      <c r="AB101" s="3"/>
      <c r="AC101" s="3"/>
      <c r="AD101" s="3"/>
      <c r="AE101" s="89" t="s">
        <v>153</v>
      </c>
      <c r="AF101" s="90"/>
      <c r="AG101" s="92">
        <v>77246</v>
      </c>
      <c r="AH101" s="92">
        <v>70293</v>
      </c>
      <c r="AI101" s="92">
        <v>112351</v>
      </c>
      <c r="AJ101" s="92">
        <v>527574</v>
      </c>
      <c r="AK101" s="92">
        <v>80704</v>
      </c>
    </row>
    <row r="102" spans="4:37" ht="16">
      <c r="D102" s="13" t="s">
        <v>154</v>
      </c>
      <c r="E102" s="23"/>
      <c r="F102" s="23"/>
      <c r="H102" s="13"/>
      <c r="I102" s="8"/>
      <c r="J102" s="3"/>
      <c r="K102" s="3"/>
      <c r="L102" s="3"/>
      <c r="M102" s="3"/>
      <c r="N102" s="3"/>
      <c r="O102" s="3"/>
      <c r="P102" s="3"/>
      <c r="Q102" s="8"/>
      <c r="R102" s="3">
        <v>9728</v>
      </c>
      <c r="S102" s="3">
        <v>20417</v>
      </c>
      <c r="T102" s="3">
        <v>18976</v>
      </c>
      <c r="U102" s="3">
        <v>-22364</v>
      </c>
      <c r="V102" s="3">
        <v>22236</v>
      </c>
      <c r="W102" s="3">
        <v>43219</v>
      </c>
      <c r="X102" s="3">
        <v>28931</v>
      </c>
      <c r="Y102" s="3">
        <f t="shared" si="10"/>
        <v>22848</v>
      </c>
      <c r="Z102" s="3"/>
      <c r="AA102" s="3"/>
      <c r="AB102" s="3"/>
      <c r="AC102" s="3"/>
      <c r="AD102" s="3"/>
      <c r="AE102" s="89" t="s">
        <v>154</v>
      </c>
      <c r="AF102" s="90"/>
      <c r="AG102" s="92">
        <v>-22364</v>
      </c>
      <c r="AH102" s="92">
        <v>22236</v>
      </c>
      <c r="AI102" s="92">
        <v>43219</v>
      </c>
      <c r="AJ102" s="92">
        <v>26967</v>
      </c>
      <c r="AK102" s="92">
        <v>22848</v>
      </c>
    </row>
    <row r="103" spans="4:37" ht="16">
      <c r="D103" s="15" t="s">
        <v>155</v>
      </c>
      <c r="E103" s="25"/>
      <c r="F103" s="25"/>
      <c r="H103" s="6"/>
      <c r="I103" s="6"/>
      <c r="J103" s="4"/>
      <c r="K103" s="4"/>
      <c r="L103" s="4"/>
      <c r="M103" s="4"/>
      <c r="N103" s="4"/>
      <c r="O103" s="4"/>
      <c r="P103" s="4"/>
      <c r="Q103" s="8"/>
      <c r="R103" s="4">
        <v>2642</v>
      </c>
      <c r="S103" s="4">
        <v>5521</v>
      </c>
      <c r="T103" s="4">
        <v>7443</v>
      </c>
      <c r="U103" s="4">
        <v>7919</v>
      </c>
      <c r="V103" s="4">
        <v>9218</v>
      </c>
      <c r="W103" s="4">
        <v>6527</v>
      </c>
      <c r="X103" s="4">
        <v>6180</v>
      </c>
      <c r="Y103" s="3">
        <f t="shared" si="10"/>
        <v>6117</v>
      </c>
      <c r="Z103" s="4"/>
      <c r="AA103" s="4"/>
      <c r="AB103" s="4"/>
      <c r="AC103" s="4"/>
      <c r="AD103" s="4"/>
      <c r="AE103" s="96" t="s">
        <v>155</v>
      </c>
      <c r="AF103" s="90"/>
      <c r="AG103" s="94">
        <v>7919</v>
      </c>
      <c r="AH103" s="94">
        <v>9218</v>
      </c>
      <c r="AI103" s="94">
        <v>6527</v>
      </c>
      <c r="AJ103" s="94">
        <v>6180</v>
      </c>
      <c r="AK103" s="94">
        <v>6117</v>
      </c>
    </row>
    <row r="104" spans="4:37" ht="16">
      <c r="D104" s="15" t="s">
        <v>156</v>
      </c>
      <c r="E104" s="25"/>
      <c r="F104" s="25"/>
      <c r="H104" s="15"/>
      <c r="I104" s="8"/>
      <c r="J104" s="4"/>
      <c r="K104" s="4"/>
      <c r="L104" s="4"/>
      <c r="M104" s="5"/>
      <c r="N104" s="4"/>
      <c r="O104" s="4"/>
      <c r="P104" s="4"/>
      <c r="Q104" s="8"/>
      <c r="R104" s="5">
        <v>0</v>
      </c>
      <c r="S104" s="5">
        <v>0</v>
      </c>
      <c r="T104" s="5">
        <v>0</v>
      </c>
      <c r="U104" s="5">
        <v>0</v>
      </c>
      <c r="V104" s="5">
        <v>0</v>
      </c>
      <c r="W104" s="5">
        <v>0</v>
      </c>
      <c r="X104" s="5">
        <v>0</v>
      </c>
      <c r="Y104" s="3">
        <f t="shared" si="10"/>
        <v>35125</v>
      </c>
      <c r="Z104" s="4"/>
      <c r="AA104" s="4"/>
      <c r="AB104" s="4"/>
      <c r="AC104" s="4"/>
      <c r="AD104" s="4"/>
      <c r="AE104" s="96" t="s">
        <v>156</v>
      </c>
      <c r="AF104" s="90"/>
      <c r="AG104" s="90">
        <v>0</v>
      </c>
      <c r="AH104" s="90">
        <v>0</v>
      </c>
      <c r="AI104" s="90">
        <v>0</v>
      </c>
      <c r="AJ104" s="90">
        <v>0</v>
      </c>
      <c r="AK104" s="94">
        <v>35125</v>
      </c>
    </row>
    <row r="105" spans="4:37" ht="16">
      <c r="D105" s="15" t="s">
        <v>157</v>
      </c>
      <c r="E105" s="25"/>
      <c r="F105" s="25"/>
      <c r="H105" s="15"/>
      <c r="I105" s="8"/>
      <c r="J105" s="5"/>
      <c r="K105" s="5"/>
      <c r="L105" s="5"/>
      <c r="M105" s="4"/>
      <c r="N105" s="5"/>
      <c r="O105" s="5"/>
      <c r="P105" s="5"/>
      <c r="Q105" s="8"/>
      <c r="R105" s="5">
        <v>0</v>
      </c>
      <c r="S105" s="5">
        <v>0</v>
      </c>
      <c r="T105" s="5">
        <v>0</v>
      </c>
      <c r="U105" s="5">
        <v>0</v>
      </c>
      <c r="V105" s="5">
        <v>0</v>
      </c>
      <c r="W105" s="5">
        <v>0</v>
      </c>
      <c r="X105" s="5">
        <v>0</v>
      </c>
      <c r="Y105" s="3">
        <f t="shared" si="10"/>
        <v>0</v>
      </c>
      <c r="Z105" s="5"/>
      <c r="AA105" s="5"/>
      <c r="AB105" s="5"/>
      <c r="AC105" s="5"/>
      <c r="AD105" s="5"/>
      <c r="AE105" s="96" t="s">
        <v>157</v>
      </c>
      <c r="AF105" s="90"/>
      <c r="AG105" s="90">
        <v>0</v>
      </c>
      <c r="AH105" s="90">
        <v>0</v>
      </c>
      <c r="AI105" s="90">
        <v>0</v>
      </c>
      <c r="AJ105" s="90">
        <v>0</v>
      </c>
      <c r="AK105" s="90">
        <v>0</v>
      </c>
    </row>
    <row r="106" spans="4:37" ht="16">
      <c r="D106" s="15" t="s">
        <v>158</v>
      </c>
      <c r="E106" s="25"/>
      <c r="F106" s="25"/>
      <c r="H106" s="15"/>
      <c r="I106" s="8"/>
      <c r="J106" s="5"/>
      <c r="K106" s="5"/>
      <c r="L106" s="5"/>
      <c r="M106" s="5"/>
      <c r="N106" s="5"/>
      <c r="O106" s="5"/>
      <c r="P106" s="5"/>
      <c r="Q106" s="8"/>
      <c r="R106" s="5">
        <v>0</v>
      </c>
      <c r="S106" s="5">
        <v>0</v>
      </c>
      <c r="T106" s="5">
        <v>0</v>
      </c>
      <c r="U106" s="5">
        <v>0</v>
      </c>
      <c r="V106" s="5">
        <v>0</v>
      </c>
      <c r="W106" s="5">
        <v>0</v>
      </c>
      <c r="X106" s="5">
        <v>0</v>
      </c>
      <c r="Y106" s="3">
        <f t="shared" si="10"/>
        <v>0</v>
      </c>
      <c r="Z106" s="5"/>
      <c r="AA106" s="5"/>
      <c r="AB106" s="5"/>
      <c r="AC106" s="5"/>
      <c r="AD106" s="5"/>
      <c r="AE106" s="96" t="s">
        <v>158</v>
      </c>
      <c r="AF106" s="90"/>
      <c r="AG106" s="90">
        <v>0</v>
      </c>
      <c r="AH106" s="90">
        <v>0</v>
      </c>
      <c r="AI106" s="90">
        <v>0</v>
      </c>
      <c r="AJ106" s="90">
        <v>0</v>
      </c>
      <c r="AK106" s="90">
        <v>0</v>
      </c>
    </row>
    <row r="107" spans="4:37" ht="16">
      <c r="D107" s="15" t="s">
        <v>159</v>
      </c>
      <c r="E107" s="25"/>
      <c r="F107" s="25"/>
      <c r="H107" s="15"/>
      <c r="I107" s="8"/>
      <c r="J107" s="4"/>
      <c r="K107" s="4"/>
      <c r="L107" s="5"/>
      <c r="M107" s="4"/>
      <c r="N107" s="4"/>
      <c r="O107" s="4"/>
      <c r="P107" s="4"/>
      <c r="Q107" s="8"/>
      <c r="R107" s="5">
        <v>0</v>
      </c>
      <c r="S107" s="5">
        <v>0</v>
      </c>
      <c r="T107" s="5">
        <v>178</v>
      </c>
      <c r="U107" s="4">
        <v>2585</v>
      </c>
      <c r="V107" s="4">
        <v>-1253</v>
      </c>
      <c r="W107" s="4">
        <v>-1196</v>
      </c>
      <c r="X107" s="4">
        <v>2658</v>
      </c>
      <c r="Y107" s="3">
        <f t="shared" si="10"/>
        <v>-42425</v>
      </c>
      <c r="Z107" s="5"/>
      <c r="AA107" s="5"/>
      <c r="AB107" s="5"/>
      <c r="AC107" s="5"/>
      <c r="AD107" s="5"/>
      <c r="AE107" s="96" t="s">
        <v>159</v>
      </c>
      <c r="AF107" s="90"/>
      <c r="AG107" s="94">
        <v>2585</v>
      </c>
      <c r="AH107" s="94">
        <v>-1253</v>
      </c>
      <c r="AI107" s="94">
        <v>-1196</v>
      </c>
      <c r="AJ107" s="94">
        <v>2658</v>
      </c>
      <c r="AK107" s="94">
        <v>-42425</v>
      </c>
    </row>
    <row r="108" spans="4:37" ht="16">
      <c r="D108" s="15" t="s">
        <v>160</v>
      </c>
      <c r="E108" s="25"/>
      <c r="F108" s="25"/>
      <c r="H108" s="15"/>
      <c r="I108" s="8"/>
      <c r="J108" s="5"/>
      <c r="K108" s="5"/>
      <c r="L108" s="5"/>
      <c r="M108" s="5"/>
      <c r="N108" s="5"/>
      <c r="O108" s="5"/>
      <c r="P108" s="5"/>
      <c r="Q108" s="8"/>
      <c r="R108" s="5">
        <v>0</v>
      </c>
      <c r="S108" s="5">
        <v>0</v>
      </c>
      <c r="T108" s="5">
        <v>0</v>
      </c>
      <c r="U108" s="5">
        <v>0</v>
      </c>
      <c r="V108" s="5">
        <v>0</v>
      </c>
      <c r="W108" s="5">
        <v>0</v>
      </c>
      <c r="X108" s="5">
        <v>0</v>
      </c>
      <c r="Y108" s="3">
        <f t="shared" si="10"/>
        <v>0</v>
      </c>
      <c r="Z108" s="5"/>
      <c r="AA108" s="5"/>
      <c r="AB108" s="5"/>
      <c r="AC108" s="5"/>
      <c r="AD108" s="5"/>
      <c r="AE108" s="96" t="s">
        <v>160</v>
      </c>
      <c r="AF108" s="90"/>
      <c r="AG108" s="90">
        <v>0</v>
      </c>
      <c r="AH108" s="90">
        <v>0</v>
      </c>
      <c r="AI108" s="90">
        <v>0</v>
      </c>
      <c r="AJ108" s="90">
        <v>0</v>
      </c>
      <c r="AK108" s="90">
        <v>0</v>
      </c>
    </row>
    <row r="109" spans="4:37" ht="16">
      <c r="D109" s="15" t="s">
        <v>161</v>
      </c>
      <c r="E109" s="25"/>
      <c r="F109" s="25"/>
      <c r="H109" s="15"/>
      <c r="I109" s="8"/>
      <c r="J109" s="4"/>
      <c r="K109" s="4"/>
      <c r="L109" s="4"/>
      <c r="M109" s="4"/>
      <c r="N109" s="4"/>
      <c r="O109" s="4"/>
      <c r="P109" s="4"/>
      <c r="Q109" s="8"/>
      <c r="R109" s="5">
        <v>0</v>
      </c>
      <c r="S109" s="5">
        <v>0</v>
      </c>
      <c r="T109" s="4">
        <v>-16284</v>
      </c>
      <c r="U109" s="4">
        <v>-70455</v>
      </c>
      <c r="V109" s="4">
        <v>-20971</v>
      </c>
      <c r="W109" s="4">
        <v>14266</v>
      </c>
      <c r="X109" s="4">
        <v>-14827</v>
      </c>
      <c r="Y109" s="3">
        <f t="shared" si="10"/>
        <v>-30075</v>
      </c>
      <c r="Z109" s="4"/>
      <c r="AA109" s="4"/>
      <c r="AB109" s="4"/>
      <c r="AC109" s="4"/>
      <c r="AD109" s="4"/>
      <c r="AE109" s="96" t="s">
        <v>161</v>
      </c>
      <c r="AF109" s="90"/>
      <c r="AG109" s="94">
        <v>-70455</v>
      </c>
      <c r="AH109" s="94">
        <v>-20971</v>
      </c>
      <c r="AI109" s="94">
        <v>14266</v>
      </c>
      <c r="AJ109" s="94">
        <v>-14827</v>
      </c>
      <c r="AK109" s="94">
        <v>-30075</v>
      </c>
    </row>
    <row r="110" spans="4:37" ht="16">
      <c r="D110" s="15" t="s">
        <v>162</v>
      </c>
      <c r="E110" s="25"/>
      <c r="F110" s="25"/>
      <c r="H110" s="15"/>
      <c r="I110" s="8"/>
      <c r="J110" s="5"/>
      <c r="K110" s="5"/>
      <c r="L110" s="5"/>
      <c r="M110" s="5"/>
      <c r="N110" s="5"/>
      <c r="O110" s="5"/>
      <c r="P110" s="5"/>
      <c r="Q110" s="8"/>
      <c r="R110" s="5">
        <v>0</v>
      </c>
      <c r="S110" s="5">
        <v>0</v>
      </c>
      <c r="T110" s="5">
        <v>0</v>
      </c>
      <c r="U110" s="5">
        <v>0</v>
      </c>
      <c r="V110" s="5">
        <v>0</v>
      </c>
      <c r="W110" s="5">
        <v>0</v>
      </c>
      <c r="X110" s="5">
        <v>0</v>
      </c>
      <c r="Y110" s="3">
        <f t="shared" si="10"/>
        <v>0</v>
      </c>
      <c r="Z110" s="5"/>
      <c r="AA110" s="5"/>
      <c r="AB110" s="5"/>
      <c r="AC110" s="5"/>
      <c r="AD110" s="5"/>
      <c r="AE110" s="96" t="s">
        <v>162</v>
      </c>
      <c r="AF110" s="90"/>
      <c r="AG110" s="90">
        <v>0</v>
      </c>
      <c r="AH110" s="90">
        <v>0</v>
      </c>
      <c r="AI110" s="90">
        <v>0</v>
      </c>
      <c r="AJ110" s="90">
        <v>0</v>
      </c>
      <c r="AK110" s="90">
        <v>0</v>
      </c>
    </row>
    <row r="111" spans="4:37" ht="16">
      <c r="D111" s="15" t="s">
        <v>163</v>
      </c>
      <c r="E111" s="25"/>
      <c r="F111" s="25"/>
      <c r="H111" s="15"/>
      <c r="I111" s="8"/>
      <c r="J111" s="5"/>
      <c r="K111" s="5"/>
      <c r="L111" s="5"/>
      <c r="M111" s="5"/>
      <c r="N111" s="5"/>
      <c r="O111" s="5"/>
      <c r="P111" s="5"/>
      <c r="Q111" s="8"/>
      <c r="R111" s="5">
        <v>0</v>
      </c>
      <c r="S111" s="5">
        <v>0</v>
      </c>
      <c r="T111" s="5">
        <v>0</v>
      </c>
      <c r="U111" s="5">
        <v>0</v>
      </c>
      <c r="V111" s="5">
        <v>0</v>
      </c>
      <c r="W111" s="5">
        <v>0</v>
      </c>
      <c r="X111" s="5">
        <v>0</v>
      </c>
      <c r="Y111" s="3">
        <f t="shared" si="10"/>
        <v>0</v>
      </c>
      <c r="Z111" s="5"/>
      <c r="AA111" s="5"/>
      <c r="AB111" s="5"/>
      <c r="AC111" s="5"/>
      <c r="AD111" s="5"/>
      <c r="AE111" s="96" t="s">
        <v>163</v>
      </c>
      <c r="AF111" s="90"/>
      <c r="AG111" s="90">
        <v>0</v>
      </c>
      <c r="AH111" s="90">
        <v>0</v>
      </c>
      <c r="AI111" s="90">
        <v>0</v>
      </c>
      <c r="AJ111" s="90">
        <v>0</v>
      </c>
      <c r="AK111" s="90">
        <v>0</v>
      </c>
    </row>
    <row r="112" spans="4:37" ht="16">
      <c r="D112" s="15" t="s">
        <v>164</v>
      </c>
      <c r="E112" s="25"/>
      <c r="F112" s="25"/>
      <c r="H112" s="15"/>
      <c r="I112" s="8"/>
      <c r="J112" s="4"/>
      <c r="K112" s="4"/>
      <c r="L112" s="4"/>
      <c r="M112" s="4"/>
      <c r="N112" s="4"/>
      <c r="O112" s="4"/>
      <c r="P112" s="4"/>
      <c r="Q112" s="8"/>
      <c r="R112" s="4">
        <v>7086</v>
      </c>
      <c r="S112" s="4">
        <v>14896</v>
      </c>
      <c r="T112" s="4">
        <v>27639</v>
      </c>
      <c r="U112" s="4">
        <v>37587</v>
      </c>
      <c r="V112" s="4">
        <v>35243</v>
      </c>
      <c r="W112" s="4">
        <v>23622</v>
      </c>
      <c r="X112" s="4">
        <v>34920</v>
      </c>
      <c r="Y112" s="3">
        <f t="shared" si="10"/>
        <v>54105</v>
      </c>
      <c r="Z112" s="4"/>
      <c r="AA112" s="4"/>
      <c r="AB112" s="4"/>
      <c r="AC112" s="4"/>
      <c r="AD112" s="4"/>
      <c r="AE112" s="96" t="s">
        <v>164</v>
      </c>
      <c r="AF112" s="90"/>
      <c r="AG112" s="94">
        <v>37587</v>
      </c>
      <c r="AH112" s="94">
        <v>35243</v>
      </c>
      <c r="AI112" s="94">
        <v>23622</v>
      </c>
      <c r="AJ112" s="94">
        <v>34920</v>
      </c>
      <c r="AK112" s="94">
        <v>54105</v>
      </c>
    </row>
    <row r="113" spans="4:37" ht="16">
      <c r="D113" s="15" t="s">
        <v>165</v>
      </c>
      <c r="E113" s="25"/>
      <c r="F113" s="25"/>
      <c r="H113" s="15"/>
      <c r="I113" s="8"/>
      <c r="J113" s="5"/>
      <c r="K113" s="5"/>
      <c r="L113" s="5"/>
      <c r="M113" s="5"/>
      <c r="N113" s="5"/>
      <c r="O113" s="4"/>
      <c r="P113" s="5"/>
      <c r="Q113" s="8"/>
      <c r="R113" s="5">
        <v>0</v>
      </c>
      <c r="S113" s="5">
        <v>0</v>
      </c>
      <c r="T113" s="5">
        <v>0</v>
      </c>
      <c r="U113" s="5">
        <v>0</v>
      </c>
      <c r="V113" s="5">
        <v>0</v>
      </c>
      <c r="W113" s="5">
        <v>0</v>
      </c>
      <c r="X113" s="5">
        <v>0</v>
      </c>
      <c r="Y113" s="3">
        <f t="shared" si="10"/>
        <v>0</v>
      </c>
      <c r="Z113" s="5"/>
      <c r="AA113" s="5"/>
      <c r="AB113" s="5"/>
      <c r="AC113" s="5"/>
      <c r="AD113" s="5"/>
      <c r="AE113" s="96" t="s">
        <v>165</v>
      </c>
      <c r="AF113" s="90"/>
      <c r="AG113" s="90">
        <v>0</v>
      </c>
      <c r="AH113" s="90">
        <v>0</v>
      </c>
      <c r="AI113" s="90">
        <v>0</v>
      </c>
      <c r="AJ113" s="94">
        <v>-1965</v>
      </c>
      <c r="AK113" s="90">
        <v>0</v>
      </c>
    </row>
    <row r="114" spans="4:37" ht="31">
      <c r="D114" s="13" t="s">
        <v>166</v>
      </c>
      <c r="E114" s="23"/>
      <c r="F114" s="23"/>
      <c r="H114" s="13"/>
      <c r="I114" s="8"/>
      <c r="J114" s="3"/>
      <c r="K114" s="3"/>
      <c r="L114" s="3"/>
      <c r="M114" s="3"/>
      <c r="N114" s="3"/>
      <c r="O114" s="3"/>
      <c r="P114" s="3"/>
      <c r="Q114" s="8"/>
      <c r="R114" s="3">
        <v>16820</v>
      </c>
      <c r="S114" s="3">
        <v>39026</v>
      </c>
      <c r="T114" s="3">
        <v>58872</v>
      </c>
      <c r="U114" s="3">
        <v>54883</v>
      </c>
      <c r="V114" s="3">
        <v>92529</v>
      </c>
      <c r="W114" s="3">
        <v>155570</v>
      </c>
      <c r="X114" s="3">
        <v>556505</v>
      </c>
      <c r="Y114" s="3">
        <f t="shared" si="10"/>
        <v>103552</v>
      </c>
      <c r="Z114" s="3"/>
      <c r="AA114" s="3"/>
      <c r="AB114" s="3"/>
      <c r="AC114" s="3"/>
      <c r="AD114" s="3"/>
      <c r="AE114" s="89" t="s">
        <v>166</v>
      </c>
      <c r="AF114" s="90"/>
      <c r="AG114" s="92">
        <v>54883</v>
      </c>
      <c r="AH114" s="92">
        <v>92529</v>
      </c>
      <c r="AI114" s="92">
        <v>155570</v>
      </c>
      <c r="AJ114" s="92">
        <v>554540</v>
      </c>
      <c r="AK114" s="92">
        <v>103552</v>
      </c>
    </row>
    <row r="115" spans="4:37" ht="16">
      <c r="D115" s="15" t="s">
        <v>167</v>
      </c>
      <c r="E115" s="25"/>
      <c r="F115" s="25"/>
      <c r="H115" s="15"/>
      <c r="I115" s="8"/>
      <c r="J115" s="4"/>
      <c r="K115" s="4"/>
      <c r="L115" s="4"/>
      <c r="M115" s="4"/>
      <c r="N115" s="4"/>
      <c r="O115" s="4"/>
      <c r="P115" s="4"/>
      <c r="Q115" s="8"/>
      <c r="R115" s="4">
        <v>-35793</v>
      </c>
      <c r="S115" s="4">
        <v>-281448</v>
      </c>
      <c r="T115" s="4">
        <v>134809</v>
      </c>
      <c r="U115" s="4">
        <v>-369927</v>
      </c>
      <c r="V115" s="4">
        <v>-80180</v>
      </c>
      <c r="W115" s="4">
        <v>23840</v>
      </c>
      <c r="X115" s="4">
        <v>59541</v>
      </c>
      <c r="Y115" s="3">
        <f t="shared" si="10"/>
        <v>-1253816</v>
      </c>
      <c r="Z115" s="4"/>
      <c r="AA115" s="4"/>
      <c r="AB115" s="4"/>
      <c r="AC115" s="4"/>
      <c r="AD115" s="4"/>
      <c r="AE115" s="96" t="s">
        <v>167</v>
      </c>
      <c r="AF115" s="90"/>
      <c r="AG115" s="94">
        <v>-369927</v>
      </c>
      <c r="AH115" s="94">
        <v>-80180</v>
      </c>
      <c r="AI115" s="94">
        <v>23840</v>
      </c>
      <c r="AJ115" s="94">
        <v>80082</v>
      </c>
      <c r="AK115" s="94">
        <v>-1253816</v>
      </c>
    </row>
    <row r="116" spans="4:37" ht="16">
      <c r="D116" s="15" t="s">
        <v>168</v>
      </c>
      <c r="E116" s="25"/>
      <c r="F116" s="25"/>
      <c r="H116" s="15"/>
      <c r="I116" s="8"/>
      <c r="J116" s="4"/>
      <c r="K116" s="4"/>
      <c r="L116" s="4"/>
      <c r="M116" s="4"/>
      <c r="N116" s="4"/>
      <c r="O116" s="4"/>
      <c r="P116" s="4"/>
      <c r="Q116" s="8"/>
      <c r="R116" s="4">
        <v>-56562</v>
      </c>
      <c r="S116" s="4">
        <v>-262318</v>
      </c>
      <c r="T116" s="4">
        <v>82436</v>
      </c>
      <c r="U116" s="4">
        <v>-162051</v>
      </c>
      <c r="V116" s="4">
        <v>-138624</v>
      </c>
      <c r="W116" s="4">
        <v>236867</v>
      </c>
      <c r="X116" s="4">
        <v>-363419</v>
      </c>
      <c r="Y116" s="3">
        <f t="shared" si="10"/>
        <v>-1151701</v>
      </c>
      <c r="Z116" s="4"/>
      <c r="AA116" s="4"/>
      <c r="AB116" s="4"/>
      <c r="AC116" s="4"/>
      <c r="AD116" s="4"/>
      <c r="AE116" s="96" t="s">
        <v>168</v>
      </c>
      <c r="AF116" s="90"/>
      <c r="AG116" s="94">
        <v>-162051</v>
      </c>
      <c r="AH116" s="94">
        <v>-138624</v>
      </c>
      <c r="AI116" s="94">
        <v>236867</v>
      </c>
      <c r="AJ116" s="94">
        <v>-381501</v>
      </c>
      <c r="AK116" s="94">
        <v>-1151701</v>
      </c>
    </row>
    <row r="117" spans="4:37" ht="31">
      <c r="D117" s="15" t="s">
        <v>169</v>
      </c>
      <c r="E117" s="25"/>
      <c r="F117" s="25"/>
      <c r="H117" s="15"/>
      <c r="I117" s="8"/>
      <c r="J117" s="4"/>
      <c r="K117" s="4"/>
      <c r="L117" s="4"/>
      <c r="M117" s="4"/>
      <c r="N117" s="4"/>
      <c r="O117" s="4"/>
      <c r="P117" s="4"/>
      <c r="Q117" s="8"/>
      <c r="R117" s="4">
        <v>1085</v>
      </c>
      <c r="S117" s="4">
        <v>346729</v>
      </c>
      <c r="T117" s="4">
        <v>354653</v>
      </c>
      <c r="U117" s="4">
        <v>408686</v>
      </c>
      <c r="V117" s="4">
        <v>-133133</v>
      </c>
      <c r="W117" s="4">
        <v>-333788</v>
      </c>
      <c r="X117" s="4">
        <v>107127</v>
      </c>
      <c r="Y117" s="3">
        <f t="shared" si="10"/>
        <v>1939044</v>
      </c>
      <c r="Z117" s="4"/>
      <c r="AA117" s="4"/>
      <c r="AB117" s="4"/>
      <c r="AC117" s="4"/>
      <c r="AD117" s="4"/>
      <c r="AE117" s="96" t="s">
        <v>169</v>
      </c>
      <c r="AF117" s="90"/>
      <c r="AG117" s="94">
        <v>408686</v>
      </c>
      <c r="AH117" s="94">
        <v>-133133</v>
      </c>
      <c r="AI117" s="94">
        <v>-333788</v>
      </c>
      <c r="AJ117" s="94">
        <v>101279</v>
      </c>
      <c r="AK117" s="94">
        <v>1939044</v>
      </c>
    </row>
    <row r="118" spans="4:37" ht="16">
      <c r="D118" s="15" t="s">
        <v>170</v>
      </c>
      <c r="E118" s="25"/>
      <c r="F118" s="25"/>
      <c r="H118" s="15"/>
      <c r="I118" s="8"/>
      <c r="J118" s="4"/>
      <c r="K118" s="4"/>
      <c r="L118" s="4"/>
      <c r="M118" s="4"/>
      <c r="N118" s="4"/>
      <c r="O118" s="4"/>
      <c r="P118" s="4"/>
      <c r="Q118" s="8"/>
      <c r="R118" s="5">
        <v>-757</v>
      </c>
      <c r="S118" s="5">
        <v>188</v>
      </c>
      <c r="T118" s="4">
        <v>-1186</v>
      </c>
      <c r="U118" s="4">
        <v>-1486</v>
      </c>
      <c r="V118" s="4">
        <v>-2816</v>
      </c>
      <c r="W118" s="4">
        <v>-3332</v>
      </c>
      <c r="X118" s="5">
        <v>828</v>
      </c>
      <c r="Y118" s="3">
        <f t="shared" si="10"/>
        <v>2379</v>
      </c>
      <c r="Z118" s="5"/>
      <c r="AA118" s="5"/>
      <c r="AB118" s="5"/>
      <c r="AC118" s="5"/>
      <c r="AD118" s="5"/>
      <c r="AE118" s="96" t="s">
        <v>170</v>
      </c>
      <c r="AF118" s="90"/>
      <c r="AG118" s="94">
        <v>-1486</v>
      </c>
      <c r="AH118" s="94">
        <v>-2816</v>
      </c>
      <c r="AI118" s="94">
        <v>-3332</v>
      </c>
      <c r="AJ118" s="90">
        <v>828</v>
      </c>
      <c r="AK118" s="94">
        <v>2379</v>
      </c>
    </row>
    <row r="119" spans="4:37" ht="16">
      <c r="D119" s="15" t="s">
        <v>171</v>
      </c>
      <c r="E119" s="25"/>
      <c r="F119" s="25"/>
      <c r="H119" s="15"/>
      <c r="I119" s="8"/>
      <c r="J119" s="5"/>
      <c r="K119" s="5"/>
      <c r="L119" s="5"/>
      <c r="M119" s="5"/>
      <c r="N119" s="5"/>
      <c r="O119" s="5"/>
      <c r="P119" s="5"/>
      <c r="Q119" s="8"/>
      <c r="R119" s="5">
        <v>0</v>
      </c>
      <c r="S119" s="5">
        <v>0</v>
      </c>
      <c r="T119" s="4">
        <v>-1800</v>
      </c>
      <c r="U119" s="4">
        <v>1800</v>
      </c>
      <c r="V119" s="5">
        <v>0</v>
      </c>
      <c r="W119" s="5">
        <v>0</v>
      </c>
      <c r="X119" s="5">
        <v>0</v>
      </c>
      <c r="Y119" s="3">
        <f t="shared" si="10"/>
        <v>0</v>
      </c>
      <c r="Z119" s="5"/>
      <c r="AA119" s="5"/>
      <c r="AB119" s="5"/>
      <c r="AC119" s="5"/>
      <c r="AD119" s="5"/>
      <c r="AE119" s="96" t="s">
        <v>171</v>
      </c>
      <c r="AF119" s="90"/>
      <c r="AG119" s="94">
        <v>1800</v>
      </c>
      <c r="AH119" s="90">
        <v>0</v>
      </c>
      <c r="AI119" s="90">
        <v>0</v>
      </c>
      <c r="AJ119" s="90">
        <v>0</v>
      </c>
      <c r="AK119" s="90">
        <v>0</v>
      </c>
    </row>
    <row r="120" spans="4:37" ht="16">
      <c r="D120" s="15" t="s">
        <v>172</v>
      </c>
      <c r="E120" s="25"/>
      <c r="F120" s="25"/>
      <c r="H120" s="15"/>
      <c r="I120" s="8"/>
      <c r="J120" s="4"/>
      <c r="K120" s="4"/>
      <c r="L120" s="4"/>
      <c r="M120" s="4"/>
      <c r="N120" s="4"/>
      <c r="O120" s="4"/>
      <c r="P120" s="4"/>
      <c r="Q120" s="8"/>
      <c r="R120" s="4">
        <v>-7086</v>
      </c>
      <c r="S120" s="4">
        <v>-14896</v>
      </c>
      <c r="T120" s="4">
        <v>-27365</v>
      </c>
      <c r="U120" s="4">
        <v>-37013</v>
      </c>
      <c r="V120" s="4">
        <v>-35375</v>
      </c>
      <c r="W120" s="4">
        <v>-24218</v>
      </c>
      <c r="X120" s="4">
        <v>-34887</v>
      </c>
      <c r="Y120" s="3">
        <f t="shared" si="10"/>
        <v>-53246</v>
      </c>
      <c r="Z120" s="4"/>
      <c r="AA120" s="4"/>
      <c r="AB120" s="4"/>
      <c r="AC120" s="4"/>
      <c r="AD120" s="4"/>
      <c r="AE120" s="96" t="s">
        <v>172</v>
      </c>
      <c r="AF120" s="90"/>
      <c r="AG120" s="94">
        <v>-37013</v>
      </c>
      <c r="AH120" s="94">
        <v>-35375</v>
      </c>
      <c r="AI120" s="94">
        <v>-24218</v>
      </c>
      <c r="AJ120" s="94">
        <v>-34887</v>
      </c>
      <c r="AK120" s="94">
        <v>-53246</v>
      </c>
    </row>
    <row r="121" spans="4:37" ht="16">
      <c r="D121" s="15" t="s">
        <v>173</v>
      </c>
      <c r="E121" s="25"/>
      <c r="F121" s="25"/>
      <c r="H121" s="15"/>
      <c r="I121" s="8"/>
      <c r="J121" s="4"/>
      <c r="K121" s="4"/>
      <c r="L121" s="4"/>
      <c r="M121" s="4"/>
      <c r="N121" s="4"/>
      <c r="O121" s="4"/>
      <c r="P121" s="4"/>
      <c r="Q121" s="8"/>
      <c r="R121" s="4">
        <v>-2500</v>
      </c>
      <c r="S121" s="4">
        <v>-3400</v>
      </c>
      <c r="T121" s="4">
        <v>-7283</v>
      </c>
      <c r="U121" s="4">
        <v>-18303</v>
      </c>
      <c r="V121" s="4">
        <v>-13567</v>
      </c>
      <c r="W121" s="4">
        <v>-8984</v>
      </c>
      <c r="X121" s="4">
        <v>-43566</v>
      </c>
      <c r="Y121" s="3">
        <f t="shared" si="10"/>
        <v>-86132</v>
      </c>
      <c r="Z121" s="4"/>
      <c r="AA121" s="4"/>
      <c r="AB121" s="4"/>
      <c r="AC121" s="4"/>
      <c r="AD121" s="4"/>
      <c r="AE121" s="96" t="s">
        <v>173</v>
      </c>
      <c r="AF121" s="90"/>
      <c r="AG121" s="94">
        <v>-18303</v>
      </c>
      <c r="AH121" s="94">
        <v>-13567</v>
      </c>
      <c r="AI121" s="94">
        <v>-8984</v>
      </c>
      <c r="AJ121" s="94">
        <v>-43566</v>
      </c>
      <c r="AK121" s="94">
        <v>-86132</v>
      </c>
    </row>
    <row r="122" spans="4:37" ht="16">
      <c r="D122" s="15" t="s">
        <v>174</v>
      </c>
      <c r="E122" s="25"/>
      <c r="F122" s="25"/>
      <c r="H122" s="15"/>
      <c r="I122" s="8"/>
      <c r="J122" s="4"/>
      <c r="K122" s="4"/>
      <c r="L122" s="4"/>
      <c r="M122" s="4"/>
      <c r="N122" s="4"/>
      <c r="O122" s="4"/>
      <c r="P122" s="4"/>
      <c r="Q122" s="8"/>
      <c r="R122" s="5">
        <v>0</v>
      </c>
      <c r="S122" s="5">
        <v>0</v>
      </c>
      <c r="T122" s="5">
        <v>0</v>
      </c>
      <c r="U122" s="5">
        <v>0</v>
      </c>
      <c r="V122" s="5">
        <v>0</v>
      </c>
      <c r="W122" s="5">
        <v>0</v>
      </c>
      <c r="X122" s="5">
        <v>0</v>
      </c>
      <c r="Y122" s="3">
        <f t="shared" si="10"/>
        <v>0</v>
      </c>
      <c r="Z122" s="5"/>
      <c r="AA122" s="5"/>
      <c r="AB122" s="5"/>
      <c r="AC122" s="5"/>
      <c r="AD122" s="5"/>
      <c r="AE122" s="96" t="s">
        <v>174</v>
      </c>
      <c r="AF122" s="90"/>
      <c r="AG122" s="90">
        <v>0</v>
      </c>
      <c r="AH122" s="90">
        <v>0</v>
      </c>
      <c r="AI122" s="90">
        <v>0</v>
      </c>
      <c r="AJ122" s="90">
        <v>0</v>
      </c>
      <c r="AK122" s="90">
        <v>0</v>
      </c>
    </row>
    <row r="123" spans="4:37" ht="16">
      <c r="D123" s="15" t="s">
        <v>175</v>
      </c>
      <c r="E123" s="25"/>
      <c r="F123" s="25"/>
      <c r="H123" s="15"/>
      <c r="I123" s="8"/>
      <c r="J123" s="4"/>
      <c r="K123" s="4"/>
      <c r="L123" s="4"/>
      <c r="M123" s="4"/>
      <c r="N123" s="4"/>
      <c r="O123" s="4"/>
      <c r="P123" s="4"/>
      <c r="Q123" s="8"/>
      <c r="R123" s="5">
        <v>0</v>
      </c>
      <c r="S123" s="5">
        <v>0</v>
      </c>
      <c r="T123" s="5">
        <v>0</v>
      </c>
      <c r="U123" s="5">
        <v>0</v>
      </c>
      <c r="V123" s="5">
        <v>-348</v>
      </c>
      <c r="W123" s="5">
        <v>-995</v>
      </c>
      <c r="X123" s="4">
        <v>-1026</v>
      </c>
      <c r="Y123" s="3">
        <f t="shared" si="10"/>
        <v>-2643</v>
      </c>
      <c r="Z123" s="4"/>
      <c r="AA123" s="4"/>
      <c r="AB123" s="4"/>
      <c r="AC123" s="4"/>
      <c r="AD123" s="4"/>
      <c r="AE123" s="96" t="s">
        <v>175</v>
      </c>
      <c r="AF123" s="90"/>
      <c r="AG123" s="90">
        <v>0</v>
      </c>
      <c r="AH123" s="90">
        <v>-348</v>
      </c>
      <c r="AI123" s="90">
        <v>-995</v>
      </c>
      <c r="AJ123" s="94">
        <v>-1016</v>
      </c>
      <c r="AK123" s="94">
        <v>-2643</v>
      </c>
    </row>
    <row r="124" spans="4:37" ht="16">
      <c r="D124" s="18" t="s">
        <v>176</v>
      </c>
      <c r="E124" s="28"/>
      <c r="F124" s="28"/>
      <c r="H124" s="3"/>
      <c r="I124" s="3"/>
      <c r="J124" s="3"/>
      <c r="K124" s="3"/>
      <c r="L124" s="3"/>
      <c r="M124" s="3"/>
      <c r="N124" s="3"/>
      <c r="O124" s="3"/>
      <c r="P124" s="3"/>
      <c r="Q124" s="8"/>
      <c r="R124" s="3">
        <v>-84794</v>
      </c>
      <c r="S124" s="3">
        <v>-176119</v>
      </c>
      <c r="T124" s="3">
        <v>593136</v>
      </c>
      <c r="U124" s="3">
        <v>-123411</v>
      </c>
      <c r="V124" s="3">
        <v>-311514</v>
      </c>
      <c r="W124" s="3">
        <v>44960</v>
      </c>
      <c r="X124" s="3">
        <v>281104</v>
      </c>
      <c r="Y124" s="3">
        <f t="shared" si="10"/>
        <v>-502563</v>
      </c>
      <c r="Z124" s="3"/>
      <c r="AA124" s="3"/>
      <c r="AB124" s="3"/>
      <c r="AC124" s="3"/>
      <c r="AD124" s="3"/>
      <c r="AE124" s="89" t="s">
        <v>176</v>
      </c>
      <c r="AF124" s="90"/>
      <c r="AG124" s="92">
        <v>-123411</v>
      </c>
      <c r="AH124" s="92">
        <v>-311514</v>
      </c>
      <c r="AI124" s="92">
        <v>44960</v>
      </c>
      <c r="AJ124" s="92">
        <v>275759</v>
      </c>
      <c r="AK124" s="92">
        <v>-502563</v>
      </c>
    </row>
    <row r="125" spans="4:37" ht="16">
      <c r="D125" s="12" t="s">
        <v>177</v>
      </c>
      <c r="E125" s="22"/>
      <c r="F125" s="22"/>
      <c r="H125" s="2"/>
      <c r="I125" s="2"/>
      <c r="J125" s="2"/>
      <c r="K125" s="2"/>
      <c r="L125" s="2"/>
      <c r="M125" s="2"/>
      <c r="N125" s="2"/>
      <c r="O125" s="2"/>
      <c r="P125" s="2"/>
      <c r="Q125" s="8"/>
      <c r="R125" s="2"/>
      <c r="S125" s="2"/>
      <c r="T125" s="2"/>
      <c r="U125" s="2"/>
      <c r="V125" s="2"/>
      <c r="W125" s="2"/>
      <c r="X125" s="2"/>
      <c r="Y125" s="3">
        <f t="shared" si="10"/>
        <v>0</v>
      </c>
      <c r="Z125" s="2"/>
      <c r="AA125" s="2"/>
      <c r="AB125" s="2"/>
      <c r="AC125" s="2"/>
      <c r="AD125" s="2"/>
      <c r="AE125" s="89" t="s">
        <v>177</v>
      </c>
      <c r="AF125" s="90"/>
      <c r="AG125" s="91"/>
      <c r="AH125" s="91"/>
      <c r="AI125" s="91"/>
      <c r="AJ125" s="91"/>
      <c r="AK125" s="91"/>
    </row>
    <row r="126" spans="4:37" ht="31">
      <c r="D126" s="18" t="s">
        <v>178</v>
      </c>
      <c r="E126" s="28"/>
      <c r="F126" s="28"/>
      <c r="H126" s="3"/>
      <c r="I126" s="3"/>
      <c r="J126" s="3"/>
      <c r="K126" s="3"/>
      <c r="L126" s="3"/>
      <c r="M126" s="3"/>
      <c r="N126" s="3"/>
      <c r="O126" s="3"/>
      <c r="P126" s="3"/>
      <c r="Q126" s="8"/>
      <c r="R126" s="3">
        <v>-5679</v>
      </c>
      <c r="S126" s="3">
        <v>-21271</v>
      </c>
      <c r="T126" s="3">
        <v>-18256</v>
      </c>
      <c r="U126" s="3">
        <v>-8957</v>
      </c>
      <c r="V126" s="3">
        <v>-83261</v>
      </c>
      <c r="W126" s="3">
        <v>-1898</v>
      </c>
      <c r="X126" s="3">
        <v>-44032</v>
      </c>
      <c r="Y126" s="3">
        <f t="shared" si="10"/>
        <v>-454282</v>
      </c>
      <c r="Z126" s="3"/>
      <c r="AA126" s="3"/>
      <c r="AB126" s="3"/>
      <c r="AC126" s="3"/>
      <c r="AD126" s="3"/>
      <c r="AE126" s="89" t="s">
        <v>178</v>
      </c>
      <c r="AF126" s="90"/>
      <c r="AG126" s="92">
        <v>-8957</v>
      </c>
      <c r="AH126" s="92">
        <v>-83261</v>
      </c>
      <c r="AI126" s="92">
        <v>-1898</v>
      </c>
      <c r="AJ126" s="92">
        <v>-44537</v>
      </c>
      <c r="AK126" s="92">
        <v>-454282</v>
      </c>
    </row>
    <row r="127" spans="4:37" ht="31">
      <c r="D127" s="18" t="s">
        <v>179</v>
      </c>
      <c r="E127" s="28"/>
      <c r="F127" s="28"/>
      <c r="H127" s="3"/>
      <c r="I127" s="3"/>
      <c r="J127" s="3"/>
      <c r="K127" s="3"/>
      <c r="L127" s="3"/>
      <c r="M127" s="3"/>
      <c r="N127" s="3"/>
      <c r="O127" s="3"/>
      <c r="P127" s="3"/>
      <c r="Q127" s="8"/>
      <c r="R127" s="2">
        <v>0</v>
      </c>
      <c r="S127" s="2">
        <v>0</v>
      </c>
      <c r="T127" s="2">
        <v>0</v>
      </c>
      <c r="U127" s="2">
        <v>0</v>
      </c>
      <c r="V127" s="2">
        <v>0</v>
      </c>
      <c r="W127" s="3">
        <v>69000</v>
      </c>
      <c r="X127" s="2">
        <v>45</v>
      </c>
      <c r="Y127" s="3">
        <f t="shared" si="10"/>
        <v>1716</v>
      </c>
      <c r="Z127" s="2"/>
      <c r="AA127" s="2"/>
      <c r="AB127" s="2"/>
      <c r="AC127" s="2"/>
      <c r="AD127" s="2"/>
      <c r="AE127" s="89" t="s">
        <v>179</v>
      </c>
      <c r="AF127" s="90"/>
      <c r="AG127" s="91">
        <v>0</v>
      </c>
      <c r="AH127" s="91">
        <v>0</v>
      </c>
      <c r="AI127" s="92">
        <v>69000</v>
      </c>
      <c r="AJ127" s="91">
        <v>45</v>
      </c>
      <c r="AK127" s="92">
        <v>1716</v>
      </c>
    </row>
    <row r="128" spans="4:37" ht="16">
      <c r="D128" s="18" t="s">
        <v>180</v>
      </c>
      <c r="E128" s="28"/>
      <c r="F128" s="28"/>
      <c r="H128" s="18"/>
      <c r="I128" s="8"/>
      <c r="J128" s="3"/>
      <c r="K128" s="3"/>
      <c r="L128" s="3"/>
      <c r="M128" s="3"/>
      <c r="N128" s="2"/>
      <c r="O128" s="3"/>
      <c r="P128" s="3"/>
      <c r="Q128" s="8"/>
      <c r="R128" s="2">
        <v>0</v>
      </c>
      <c r="S128" s="2">
        <v>0</v>
      </c>
      <c r="T128" s="3">
        <v>-565500</v>
      </c>
      <c r="U128" s="3">
        <v>-839900</v>
      </c>
      <c r="V128" s="3">
        <v>-132743</v>
      </c>
      <c r="W128" s="3">
        <v>-110864</v>
      </c>
      <c r="X128" s="2">
        <v>0</v>
      </c>
      <c r="Y128" s="3">
        <f t="shared" si="10"/>
        <v>0</v>
      </c>
      <c r="Z128" s="2"/>
      <c r="AA128" s="2"/>
      <c r="AB128" s="2"/>
      <c r="AC128" s="2"/>
      <c r="AD128" s="2"/>
      <c r="AE128" s="89" t="s">
        <v>180</v>
      </c>
      <c r="AF128" s="90"/>
      <c r="AG128" s="92">
        <v>-839900</v>
      </c>
      <c r="AH128" s="92">
        <v>-132743</v>
      </c>
      <c r="AI128" s="92">
        <v>-110864</v>
      </c>
      <c r="AJ128" s="91">
        <v>0</v>
      </c>
      <c r="AK128" s="91">
        <v>0</v>
      </c>
    </row>
    <row r="129" spans="4:37" ht="31">
      <c r="D129" s="18" t="s">
        <v>181</v>
      </c>
      <c r="E129" s="28"/>
      <c r="F129" s="28"/>
      <c r="H129" s="18"/>
      <c r="I129" s="8"/>
      <c r="J129" s="3"/>
      <c r="K129" s="3"/>
      <c r="L129" s="3"/>
      <c r="M129" s="3"/>
      <c r="N129" s="3"/>
      <c r="O129" s="3"/>
      <c r="P129" s="2"/>
      <c r="Q129" s="8"/>
      <c r="R129" s="2">
        <v>0</v>
      </c>
      <c r="S129" s="2">
        <v>0</v>
      </c>
      <c r="T129" s="3">
        <v>157650</v>
      </c>
      <c r="U129" s="3">
        <v>582150</v>
      </c>
      <c r="V129" s="3">
        <v>668905</v>
      </c>
      <c r="W129" s="3">
        <v>206152</v>
      </c>
      <c r="X129" s="3">
        <v>10150</v>
      </c>
      <c r="Y129" s="3">
        <f t="shared" si="10"/>
        <v>0</v>
      </c>
      <c r="Z129" s="2"/>
      <c r="AA129" s="2"/>
      <c r="AB129" s="2"/>
      <c r="AC129" s="2"/>
      <c r="AD129" s="2"/>
      <c r="AE129" s="89" t="s">
        <v>181</v>
      </c>
      <c r="AF129" s="90"/>
      <c r="AG129" s="92">
        <v>582150</v>
      </c>
      <c r="AH129" s="92">
        <v>668905</v>
      </c>
      <c r="AI129" s="92">
        <v>206152</v>
      </c>
      <c r="AJ129" s="92">
        <v>10150</v>
      </c>
      <c r="AK129" s="91">
        <v>0</v>
      </c>
    </row>
    <row r="130" spans="4:37" ht="16">
      <c r="D130" s="18" t="s">
        <v>182</v>
      </c>
      <c r="E130" s="28"/>
      <c r="F130" s="28"/>
      <c r="H130" s="18"/>
      <c r="I130" s="8"/>
      <c r="J130" s="2"/>
      <c r="K130" s="2"/>
      <c r="L130" s="2"/>
      <c r="M130" s="2"/>
      <c r="N130" s="2"/>
      <c r="O130" s="2"/>
      <c r="P130" s="2"/>
      <c r="Q130" s="8"/>
      <c r="R130" s="2">
        <v>0</v>
      </c>
      <c r="S130" s="2">
        <v>0</v>
      </c>
      <c r="T130" s="2">
        <v>0</v>
      </c>
      <c r="U130" s="2">
        <v>0</v>
      </c>
      <c r="V130" s="2">
        <v>0</v>
      </c>
      <c r="W130" s="2">
        <v>0</v>
      </c>
      <c r="X130" s="2">
        <v>0</v>
      </c>
      <c r="Y130" s="3">
        <f t="shared" si="10"/>
        <v>0</v>
      </c>
      <c r="Z130" s="2"/>
      <c r="AA130" s="2"/>
      <c r="AB130" s="2"/>
      <c r="AC130" s="2"/>
      <c r="AD130" s="2"/>
      <c r="AE130" s="89" t="s">
        <v>182</v>
      </c>
      <c r="AF130" s="90"/>
      <c r="AG130" s="91">
        <v>0</v>
      </c>
      <c r="AH130" s="91">
        <v>0</v>
      </c>
      <c r="AI130" s="91">
        <v>0</v>
      </c>
      <c r="AJ130" s="91">
        <v>0</v>
      </c>
      <c r="AK130" s="91">
        <v>0</v>
      </c>
    </row>
    <row r="131" spans="4:37" ht="16">
      <c r="D131" s="18" t="s">
        <v>183</v>
      </c>
      <c r="E131" s="28"/>
      <c r="F131" s="28"/>
      <c r="H131" s="18"/>
      <c r="I131" s="8"/>
      <c r="J131" s="2"/>
      <c r="K131" s="2"/>
      <c r="L131" s="2"/>
      <c r="M131" s="2"/>
      <c r="N131" s="2"/>
      <c r="O131" s="2"/>
      <c r="P131" s="2"/>
      <c r="Q131" s="8"/>
      <c r="R131" s="2">
        <v>0</v>
      </c>
      <c r="S131" s="2">
        <v>0</v>
      </c>
      <c r="T131" s="2">
        <v>0</v>
      </c>
      <c r="U131" s="2">
        <v>0</v>
      </c>
      <c r="V131" s="2">
        <v>0</v>
      </c>
      <c r="W131" s="2">
        <v>0</v>
      </c>
      <c r="X131" s="2">
        <v>0</v>
      </c>
      <c r="Y131" s="3">
        <f t="shared" si="10"/>
        <v>0</v>
      </c>
      <c r="Z131" s="2"/>
      <c r="AA131" s="2"/>
      <c r="AB131" s="2"/>
      <c r="AC131" s="2"/>
      <c r="AD131" s="2"/>
      <c r="AE131" s="89" t="s">
        <v>183</v>
      </c>
      <c r="AF131" s="90"/>
      <c r="AG131" s="91">
        <v>0</v>
      </c>
      <c r="AH131" s="91">
        <v>0</v>
      </c>
      <c r="AI131" s="91">
        <v>0</v>
      </c>
      <c r="AJ131" s="91">
        <v>0</v>
      </c>
      <c r="AK131" s="91">
        <v>0</v>
      </c>
    </row>
    <row r="132" spans="4:37" ht="16">
      <c r="D132" s="18" t="s">
        <v>184</v>
      </c>
      <c r="E132" s="28"/>
      <c r="F132" s="28"/>
      <c r="H132" s="18"/>
      <c r="I132" s="8"/>
      <c r="J132" s="3"/>
      <c r="K132" s="3"/>
      <c r="L132" s="3"/>
      <c r="M132" s="3"/>
      <c r="N132" s="3"/>
      <c r="O132" s="3"/>
      <c r="P132" s="2"/>
      <c r="Q132" s="8"/>
      <c r="R132" s="2">
        <v>0</v>
      </c>
      <c r="S132" s="3">
        <v>-14000</v>
      </c>
      <c r="T132" s="3">
        <v>-126750</v>
      </c>
      <c r="U132" s="2">
        <v>0</v>
      </c>
      <c r="V132" s="2">
        <v>0</v>
      </c>
      <c r="W132" s="3">
        <v>-45000</v>
      </c>
      <c r="X132" s="2">
        <v>0</v>
      </c>
      <c r="Y132" s="3">
        <f t="shared" si="10"/>
        <v>-54000</v>
      </c>
      <c r="Z132" s="2"/>
      <c r="AA132" s="2"/>
      <c r="AB132" s="2"/>
      <c r="AC132" s="2"/>
      <c r="AD132" s="2"/>
      <c r="AE132" s="89" t="s">
        <v>184</v>
      </c>
      <c r="AF132" s="90"/>
      <c r="AG132" s="91">
        <v>0</v>
      </c>
      <c r="AH132" s="91">
        <v>0</v>
      </c>
      <c r="AI132" s="92">
        <v>-45000</v>
      </c>
      <c r="AJ132" s="91">
        <v>0</v>
      </c>
      <c r="AK132" s="92">
        <v>-54000</v>
      </c>
    </row>
    <row r="133" spans="4:37" ht="16">
      <c r="D133" s="18" t="s">
        <v>185</v>
      </c>
      <c r="E133" s="28"/>
      <c r="F133" s="28"/>
      <c r="H133" s="18"/>
      <c r="I133" s="8"/>
      <c r="J133" s="2"/>
      <c r="K133" s="3"/>
      <c r="L133" s="2"/>
      <c r="M133" s="3"/>
      <c r="N133" s="3"/>
      <c r="O133" s="3"/>
      <c r="P133" s="3"/>
      <c r="Q133" s="8"/>
      <c r="R133" s="2">
        <v>0</v>
      </c>
      <c r="S133" s="3">
        <v>4000</v>
      </c>
      <c r="T133" s="3">
        <v>24000</v>
      </c>
      <c r="U133" s="3">
        <v>14000</v>
      </c>
      <c r="V133" s="2">
        <v>0</v>
      </c>
      <c r="W133" s="2">
        <v>0</v>
      </c>
      <c r="X133" s="2">
        <v>0</v>
      </c>
      <c r="Y133" s="3">
        <f t="shared" si="10"/>
        <v>55998</v>
      </c>
      <c r="Z133" s="2"/>
      <c r="AA133" s="2"/>
      <c r="AB133" s="2"/>
      <c r="AC133" s="2"/>
      <c r="AD133" s="2"/>
      <c r="AE133" s="89" t="s">
        <v>185</v>
      </c>
      <c r="AF133" s="90"/>
      <c r="AG133" s="92">
        <v>14000</v>
      </c>
      <c r="AH133" s="91">
        <v>0</v>
      </c>
      <c r="AI133" s="91">
        <v>0</v>
      </c>
      <c r="AJ133" s="91">
        <v>0</v>
      </c>
      <c r="AK133" s="92">
        <v>55998</v>
      </c>
    </row>
    <row r="134" spans="4:37" ht="16">
      <c r="D134" s="18" t="s">
        <v>186</v>
      </c>
      <c r="E134" s="28"/>
      <c r="F134" s="28"/>
      <c r="H134" s="18"/>
      <c r="I134" s="8"/>
      <c r="J134" s="2"/>
      <c r="K134" s="2"/>
      <c r="L134" s="2"/>
      <c r="M134" s="2"/>
      <c r="N134" s="2"/>
      <c r="O134" s="2"/>
      <c r="P134" s="2"/>
      <c r="Q134" s="8"/>
      <c r="R134" s="2">
        <v>0</v>
      </c>
      <c r="S134" s="2">
        <v>0</v>
      </c>
      <c r="T134" s="2">
        <v>0</v>
      </c>
      <c r="U134" s="2">
        <v>0</v>
      </c>
      <c r="V134" s="3">
        <v>41000</v>
      </c>
      <c r="W134" s="2">
        <v>0</v>
      </c>
      <c r="X134" s="2">
        <v>0</v>
      </c>
      <c r="Y134" s="3">
        <f t="shared" si="10"/>
        <v>0</v>
      </c>
      <c r="Z134" s="2"/>
      <c r="AA134" s="2"/>
      <c r="AB134" s="2"/>
      <c r="AC134" s="2"/>
      <c r="AD134" s="2"/>
      <c r="AE134" s="89" t="s">
        <v>186</v>
      </c>
      <c r="AF134" s="90"/>
      <c r="AG134" s="91">
        <v>0</v>
      </c>
      <c r="AH134" s="92">
        <v>41000</v>
      </c>
      <c r="AI134" s="91">
        <v>0</v>
      </c>
      <c r="AJ134" s="91">
        <v>0</v>
      </c>
      <c r="AK134" s="91">
        <v>0</v>
      </c>
    </row>
    <row r="135" spans="4:37" ht="16">
      <c r="D135" s="18" t="s">
        <v>187</v>
      </c>
      <c r="E135" s="28"/>
      <c r="F135" s="28"/>
      <c r="H135" s="18"/>
      <c r="I135" s="8"/>
      <c r="J135" s="3"/>
      <c r="K135" s="3"/>
      <c r="L135" s="3"/>
      <c r="M135" s="3"/>
      <c r="N135" s="3"/>
      <c r="O135" s="3"/>
      <c r="P135" s="3"/>
      <c r="Q135" s="8"/>
      <c r="R135" s="2">
        <v>0</v>
      </c>
      <c r="S135" s="2">
        <v>0</v>
      </c>
      <c r="T135" s="3">
        <v>4479</v>
      </c>
      <c r="U135" s="3">
        <v>60396</v>
      </c>
      <c r="V135" s="2">
        <v>0</v>
      </c>
      <c r="W135" s="3">
        <v>13717</v>
      </c>
      <c r="X135" s="3">
        <v>14659</v>
      </c>
      <c r="Y135" s="3">
        <f t="shared" si="10"/>
        <v>26703</v>
      </c>
      <c r="Z135" s="3"/>
      <c r="AA135" s="3"/>
      <c r="AB135" s="3"/>
      <c r="AC135" s="3"/>
      <c r="AD135" s="3"/>
      <c r="AE135" s="89" t="s">
        <v>187</v>
      </c>
      <c r="AF135" s="90"/>
      <c r="AG135" s="92">
        <v>60396</v>
      </c>
      <c r="AH135" s="91">
        <v>0</v>
      </c>
      <c r="AI135" s="92">
        <v>13717</v>
      </c>
      <c r="AJ135" s="92">
        <v>14659</v>
      </c>
      <c r="AK135" s="92">
        <v>26703</v>
      </c>
    </row>
    <row r="136" spans="4:37" ht="31">
      <c r="D136" s="18" t="s">
        <v>188</v>
      </c>
      <c r="E136" s="28"/>
      <c r="F136" s="28"/>
      <c r="H136" s="18"/>
      <c r="I136" s="8"/>
      <c r="J136" s="2"/>
      <c r="K136" s="2"/>
      <c r="L136" s="2"/>
      <c r="M136" s="2"/>
      <c r="N136" s="3"/>
      <c r="O136" s="3"/>
      <c r="P136" s="3"/>
      <c r="Q136" s="8"/>
      <c r="R136" s="2">
        <v>0</v>
      </c>
      <c r="S136" s="2">
        <v>0</v>
      </c>
      <c r="T136" s="2">
        <v>0</v>
      </c>
      <c r="U136" s="2">
        <v>0</v>
      </c>
      <c r="V136" s="2">
        <v>0</v>
      </c>
      <c r="W136" s="2">
        <v>0</v>
      </c>
      <c r="X136" s="2">
        <v>0</v>
      </c>
      <c r="Y136" s="3">
        <f t="shared" si="10"/>
        <v>0</v>
      </c>
      <c r="Z136" s="2"/>
      <c r="AA136" s="2"/>
      <c r="AB136" s="2"/>
      <c r="AC136" s="2"/>
      <c r="AD136" s="2"/>
      <c r="AE136" s="89" t="s">
        <v>188</v>
      </c>
      <c r="AF136" s="90"/>
      <c r="AG136" s="91">
        <v>0</v>
      </c>
      <c r="AH136" s="91">
        <v>0</v>
      </c>
      <c r="AI136" s="91">
        <v>0</v>
      </c>
      <c r="AJ136" s="91">
        <v>0</v>
      </c>
      <c r="AK136" s="91">
        <v>0</v>
      </c>
    </row>
    <row r="137" spans="4:37" ht="16">
      <c r="D137" s="18" t="s">
        <v>189</v>
      </c>
      <c r="E137" s="28"/>
      <c r="F137" s="28"/>
      <c r="H137" s="18"/>
      <c r="I137" s="8"/>
      <c r="J137" s="3"/>
      <c r="K137" s="3"/>
      <c r="L137" s="3"/>
      <c r="M137" s="3"/>
      <c r="N137" s="3"/>
      <c r="O137" s="3"/>
      <c r="P137" s="3"/>
      <c r="Q137" s="8"/>
      <c r="R137" s="3">
        <v>-5679</v>
      </c>
      <c r="S137" s="3">
        <v>-31271</v>
      </c>
      <c r="T137" s="3">
        <v>-524377</v>
      </c>
      <c r="U137" s="3">
        <v>-192311</v>
      </c>
      <c r="V137" s="3">
        <v>493901</v>
      </c>
      <c r="W137" s="3">
        <v>131107</v>
      </c>
      <c r="X137" s="3">
        <v>-19178</v>
      </c>
      <c r="Y137" s="3">
        <f t="shared" si="10"/>
        <v>-423866</v>
      </c>
      <c r="Z137" s="3"/>
      <c r="AA137" s="3"/>
      <c r="AB137" s="3"/>
      <c r="AC137" s="3"/>
      <c r="AD137" s="3"/>
      <c r="AE137" s="89" t="s">
        <v>189</v>
      </c>
      <c r="AF137" s="90"/>
      <c r="AG137" s="92">
        <v>-192311</v>
      </c>
      <c r="AH137" s="92">
        <v>493901</v>
      </c>
      <c r="AI137" s="92">
        <v>131107</v>
      </c>
      <c r="AJ137" s="92">
        <v>-19682</v>
      </c>
      <c r="AK137" s="92">
        <v>-423866</v>
      </c>
    </row>
    <row r="138" spans="4:37" ht="16">
      <c r="D138" s="12" t="s">
        <v>190</v>
      </c>
      <c r="E138" s="22"/>
      <c r="F138" s="22"/>
      <c r="H138" s="12"/>
      <c r="I138" s="8"/>
      <c r="J138" s="2"/>
      <c r="K138" s="2"/>
      <c r="L138" s="2"/>
      <c r="M138" s="2"/>
      <c r="N138" s="2"/>
      <c r="O138" s="2"/>
      <c r="P138" s="2"/>
      <c r="Q138" s="8"/>
      <c r="R138" s="2"/>
      <c r="S138" s="2"/>
      <c r="T138" s="2"/>
      <c r="U138" s="2"/>
      <c r="V138" s="2"/>
      <c r="W138" s="2"/>
      <c r="X138" s="2"/>
      <c r="Y138" s="3">
        <f t="shared" si="10"/>
        <v>0</v>
      </c>
      <c r="Z138" s="2"/>
      <c r="AA138" s="2"/>
      <c r="AB138" s="2"/>
      <c r="AC138" s="2"/>
      <c r="AD138" s="2"/>
      <c r="AE138" s="89" t="s">
        <v>190</v>
      </c>
      <c r="AF138" s="90"/>
      <c r="AG138" s="91"/>
      <c r="AH138" s="91"/>
      <c r="AI138" s="91"/>
      <c r="AJ138" s="91"/>
      <c r="AK138" s="91"/>
    </row>
    <row r="139" spans="4:37" ht="31">
      <c r="D139" s="18" t="s">
        <v>191</v>
      </c>
      <c r="E139" s="28"/>
      <c r="F139" s="28"/>
      <c r="H139" s="18"/>
      <c r="I139" s="8"/>
      <c r="J139" s="3"/>
      <c r="K139" s="3"/>
      <c r="L139" s="3"/>
      <c r="M139" s="3"/>
      <c r="N139" s="3"/>
      <c r="O139" s="3"/>
      <c r="P139" s="2"/>
      <c r="Q139" s="8"/>
      <c r="R139" s="2">
        <v>0</v>
      </c>
      <c r="S139" s="3">
        <v>100000</v>
      </c>
      <c r="T139" s="2">
        <v>0</v>
      </c>
      <c r="U139" s="2">
        <v>0</v>
      </c>
      <c r="V139" s="2">
        <v>0</v>
      </c>
      <c r="W139" s="3">
        <v>85310</v>
      </c>
      <c r="X139" s="2">
        <v>0</v>
      </c>
      <c r="Y139" s="3">
        <f t="shared" si="10"/>
        <v>565958</v>
      </c>
      <c r="Z139" s="3"/>
      <c r="AA139" s="3"/>
      <c r="AB139" s="3"/>
      <c r="AC139" s="3"/>
      <c r="AD139" s="3"/>
      <c r="AE139" s="89" t="s">
        <v>191</v>
      </c>
      <c r="AF139" s="90"/>
      <c r="AG139" s="91">
        <v>0</v>
      </c>
      <c r="AH139" s="91">
        <v>0</v>
      </c>
      <c r="AI139" s="92">
        <v>85310</v>
      </c>
      <c r="AJ139" s="91">
        <v>0</v>
      </c>
      <c r="AK139" s="92">
        <v>565958</v>
      </c>
    </row>
    <row r="140" spans="4:37" ht="31">
      <c r="D140" s="18" t="s">
        <v>192</v>
      </c>
      <c r="E140" s="28"/>
      <c r="F140" s="28"/>
      <c r="H140" s="18"/>
      <c r="I140" s="8"/>
      <c r="J140" s="2"/>
      <c r="K140" s="2"/>
      <c r="L140" s="2"/>
      <c r="M140" s="2"/>
      <c r="N140" s="3"/>
      <c r="O140" s="2"/>
      <c r="P140" s="2"/>
      <c r="Q140" s="8"/>
      <c r="R140" s="2">
        <v>0</v>
      </c>
      <c r="S140" s="2">
        <v>0</v>
      </c>
      <c r="T140" s="2">
        <v>0</v>
      </c>
      <c r="U140" s="2">
        <v>0</v>
      </c>
      <c r="V140" s="2">
        <v>0</v>
      </c>
      <c r="W140" s="2">
        <v>0</v>
      </c>
      <c r="X140" s="2">
        <v>0</v>
      </c>
      <c r="Y140" s="3">
        <f t="shared" si="10"/>
        <v>0</v>
      </c>
      <c r="Z140" s="2"/>
      <c r="AA140" s="2"/>
      <c r="AB140" s="2"/>
      <c r="AC140" s="2"/>
      <c r="AD140" s="2"/>
      <c r="AE140" s="89" t="s">
        <v>192</v>
      </c>
      <c r="AF140" s="90"/>
      <c r="AG140" s="91">
        <v>0</v>
      </c>
      <c r="AH140" s="91">
        <v>0</v>
      </c>
      <c r="AI140" s="91">
        <v>0</v>
      </c>
      <c r="AJ140" s="91">
        <v>0</v>
      </c>
      <c r="AK140" s="91">
        <v>0</v>
      </c>
    </row>
    <row r="141" spans="4:37" ht="16">
      <c r="D141" s="18" t="s">
        <v>193</v>
      </c>
      <c r="E141" s="28"/>
      <c r="F141" s="28"/>
      <c r="H141" s="18"/>
      <c r="I141" s="8"/>
      <c r="J141" s="3"/>
      <c r="K141" s="3"/>
      <c r="L141" s="3"/>
      <c r="M141" s="3"/>
      <c r="N141" s="3"/>
      <c r="O141" s="3"/>
      <c r="P141" s="3"/>
      <c r="Q141" s="8"/>
      <c r="R141" s="3">
        <v>252622</v>
      </c>
      <c r="S141" s="3">
        <v>820888</v>
      </c>
      <c r="T141" s="3">
        <v>1275675</v>
      </c>
      <c r="U141" s="3">
        <v>1935731</v>
      </c>
      <c r="V141" s="3">
        <v>1763493</v>
      </c>
      <c r="W141" s="3">
        <v>835296</v>
      </c>
      <c r="X141" s="3">
        <v>1522759</v>
      </c>
      <c r="Y141" s="3">
        <f t="shared" si="10"/>
        <v>2689832</v>
      </c>
      <c r="Z141" s="3"/>
      <c r="AA141" s="3"/>
      <c r="AB141" s="3"/>
      <c r="AC141" s="3"/>
      <c r="AD141" s="3"/>
      <c r="AE141" s="89" t="s">
        <v>193</v>
      </c>
      <c r="AF141" s="90"/>
      <c r="AG141" s="92">
        <v>1935731</v>
      </c>
      <c r="AH141" s="92">
        <v>1763493</v>
      </c>
      <c r="AI141" s="92">
        <v>835296</v>
      </c>
      <c r="AJ141" s="92">
        <v>1522759</v>
      </c>
      <c r="AK141" s="92">
        <v>2689832</v>
      </c>
    </row>
    <row r="142" spans="4:37" ht="16">
      <c r="D142" s="18" t="s">
        <v>194</v>
      </c>
      <c r="E142" s="28"/>
      <c r="F142" s="28"/>
      <c r="H142" s="18"/>
      <c r="I142" s="8"/>
      <c r="J142" s="3"/>
      <c r="K142" s="3"/>
      <c r="L142" s="3"/>
      <c r="M142" s="3"/>
      <c r="N142" s="3"/>
      <c r="O142" s="3"/>
      <c r="P142" s="3"/>
      <c r="Q142" s="8"/>
      <c r="R142" s="3">
        <v>-170052</v>
      </c>
      <c r="S142" s="3">
        <v>-648753</v>
      </c>
      <c r="T142" s="3">
        <v>-1288001</v>
      </c>
      <c r="U142" s="3">
        <v>-1554649</v>
      </c>
      <c r="V142" s="3">
        <v>-1972544</v>
      </c>
      <c r="W142" s="3">
        <v>-1029555</v>
      </c>
      <c r="X142" s="3">
        <v>-1258276</v>
      </c>
      <c r="Y142" s="3">
        <f t="shared" si="10"/>
        <v>-1521151</v>
      </c>
      <c r="Z142" s="3"/>
      <c r="AA142" s="3"/>
      <c r="AB142" s="3"/>
      <c r="AC142" s="3"/>
      <c r="AD142" s="3"/>
      <c r="AE142" s="89" t="s">
        <v>194</v>
      </c>
      <c r="AF142" s="90"/>
      <c r="AG142" s="92">
        <v>-1554649</v>
      </c>
      <c r="AH142" s="92">
        <v>-1972544</v>
      </c>
      <c r="AI142" s="92">
        <v>-1029555</v>
      </c>
      <c r="AJ142" s="92">
        <v>-1258276</v>
      </c>
      <c r="AK142" s="92">
        <v>-1521151</v>
      </c>
    </row>
    <row r="143" spans="4:37" ht="16">
      <c r="D143" s="18" t="s">
        <v>195</v>
      </c>
      <c r="E143" s="28"/>
      <c r="F143" s="28"/>
      <c r="H143" s="18"/>
      <c r="I143" s="8"/>
      <c r="J143" s="3"/>
      <c r="K143" s="3"/>
      <c r="L143" s="3"/>
      <c r="M143" s="2"/>
      <c r="N143" s="2"/>
      <c r="O143" s="2"/>
      <c r="P143" s="2"/>
      <c r="Q143" s="8"/>
      <c r="R143" s="2">
        <v>0</v>
      </c>
      <c r="S143" s="2">
        <v>0</v>
      </c>
      <c r="T143" s="2">
        <v>0</v>
      </c>
      <c r="U143" s="2">
        <v>0</v>
      </c>
      <c r="V143" s="2">
        <v>0</v>
      </c>
      <c r="W143" s="2">
        <v>0</v>
      </c>
      <c r="X143" s="2">
        <v>0</v>
      </c>
      <c r="Y143" s="3">
        <f t="shared" si="10"/>
        <v>0</v>
      </c>
      <c r="Z143" s="2"/>
      <c r="AA143" s="2"/>
      <c r="AB143" s="2"/>
      <c r="AC143" s="2"/>
      <c r="AD143" s="2"/>
      <c r="AE143" s="89" t="s">
        <v>195</v>
      </c>
      <c r="AF143" s="90"/>
      <c r="AG143" s="91">
        <v>0</v>
      </c>
      <c r="AH143" s="91">
        <v>0</v>
      </c>
      <c r="AI143" s="91">
        <v>0</v>
      </c>
      <c r="AJ143" s="91">
        <v>0</v>
      </c>
      <c r="AK143" s="91">
        <v>0</v>
      </c>
    </row>
    <row r="144" spans="4:37" ht="16">
      <c r="D144" s="18" t="s">
        <v>196</v>
      </c>
      <c r="E144" s="28"/>
      <c r="F144" s="28"/>
      <c r="H144" s="18"/>
      <c r="I144" s="8"/>
      <c r="J144" s="2"/>
      <c r="K144" s="2"/>
      <c r="L144" s="2"/>
      <c r="M144" s="2"/>
      <c r="N144" s="2"/>
      <c r="O144" s="2"/>
      <c r="P144" s="2"/>
      <c r="Q144" s="8"/>
      <c r="R144" s="2">
        <v>0</v>
      </c>
      <c r="S144" s="2">
        <v>0</v>
      </c>
      <c r="T144" s="2">
        <v>0</v>
      </c>
      <c r="U144" s="2">
        <v>0</v>
      </c>
      <c r="V144" s="2">
        <v>0</v>
      </c>
      <c r="W144" s="2">
        <v>0</v>
      </c>
      <c r="X144" s="2">
        <v>0</v>
      </c>
      <c r="Y144" s="3">
        <f t="shared" si="10"/>
        <v>0</v>
      </c>
      <c r="Z144" s="2"/>
      <c r="AA144" s="2"/>
      <c r="AB144" s="2"/>
      <c r="AC144" s="2"/>
      <c r="AD144" s="2"/>
      <c r="AE144" s="89" t="s">
        <v>196</v>
      </c>
      <c r="AF144" s="90"/>
      <c r="AG144" s="91">
        <v>0</v>
      </c>
      <c r="AH144" s="91">
        <v>0</v>
      </c>
      <c r="AI144" s="91">
        <v>0</v>
      </c>
      <c r="AJ144" s="91">
        <v>0</v>
      </c>
      <c r="AK144" s="91">
        <v>0</v>
      </c>
    </row>
    <row r="145" spans="4:37" ht="16">
      <c r="D145" s="18" t="s">
        <v>197</v>
      </c>
      <c r="E145" s="28"/>
      <c r="F145" s="28"/>
      <c r="H145" s="18"/>
      <c r="I145" s="8"/>
      <c r="J145" s="2"/>
      <c r="K145" s="2"/>
      <c r="L145" s="2"/>
      <c r="M145" s="2"/>
      <c r="N145" s="2"/>
      <c r="O145" s="2"/>
      <c r="P145" s="2"/>
      <c r="Q145" s="8"/>
      <c r="R145" s="2">
        <v>0</v>
      </c>
      <c r="S145" s="2">
        <v>0</v>
      </c>
      <c r="T145" s="2">
        <v>0</v>
      </c>
      <c r="U145" s="2">
        <v>0</v>
      </c>
      <c r="V145" s="2">
        <v>0</v>
      </c>
      <c r="W145" s="2">
        <v>0</v>
      </c>
      <c r="X145" s="2">
        <v>0</v>
      </c>
      <c r="Y145" s="3">
        <f t="shared" si="10"/>
        <v>0</v>
      </c>
      <c r="Z145" s="2"/>
      <c r="AA145" s="2"/>
      <c r="AB145" s="2"/>
      <c r="AC145" s="2"/>
      <c r="AD145" s="2"/>
      <c r="AE145" s="89" t="s">
        <v>197</v>
      </c>
      <c r="AF145" s="90"/>
      <c r="AG145" s="91">
        <v>0</v>
      </c>
      <c r="AH145" s="91">
        <v>0</v>
      </c>
      <c r="AI145" s="91">
        <v>0</v>
      </c>
      <c r="AJ145" s="91">
        <v>0</v>
      </c>
      <c r="AK145" s="91">
        <v>0</v>
      </c>
    </row>
    <row r="146" spans="4:37" ht="16">
      <c r="D146" s="18" t="s">
        <v>198</v>
      </c>
      <c r="E146" s="28"/>
      <c r="F146" s="28"/>
      <c r="H146" s="18"/>
      <c r="I146" s="8"/>
      <c r="J146" s="3"/>
      <c r="K146" s="3"/>
      <c r="L146" s="3"/>
      <c r="M146" s="3"/>
      <c r="N146" s="3"/>
      <c r="O146" s="3"/>
      <c r="P146" s="3"/>
      <c r="Q146" s="8"/>
      <c r="R146" s="2">
        <v>0</v>
      </c>
      <c r="S146" s="2">
        <v>0</v>
      </c>
      <c r="T146" s="2">
        <v>0</v>
      </c>
      <c r="U146" s="2">
        <v>0</v>
      </c>
      <c r="V146" s="2">
        <v>0</v>
      </c>
      <c r="W146" s="2">
        <v>0</v>
      </c>
      <c r="X146" s="3">
        <v>-24484</v>
      </c>
      <c r="Y146" s="3">
        <f t="shared" si="10"/>
        <v>-33161</v>
      </c>
      <c r="Z146" s="3"/>
      <c r="AA146" s="3"/>
      <c r="AB146" s="3"/>
      <c r="AC146" s="3"/>
      <c r="AD146" s="3"/>
      <c r="AE146" s="89" t="s">
        <v>198</v>
      </c>
      <c r="AF146" s="90"/>
      <c r="AG146" s="91">
        <v>0</v>
      </c>
      <c r="AH146" s="91">
        <v>0</v>
      </c>
      <c r="AI146" s="91">
        <v>0</v>
      </c>
      <c r="AJ146" s="92">
        <v>-18635</v>
      </c>
      <c r="AK146" s="92">
        <v>-33161</v>
      </c>
    </row>
    <row r="147" spans="4:37" ht="16">
      <c r="D147" s="18" t="s">
        <v>199</v>
      </c>
      <c r="E147" s="28"/>
      <c r="F147" s="28"/>
      <c r="H147" s="18"/>
      <c r="I147" s="8"/>
      <c r="J147" s="2"/>
      <c r="K147" s="2"/>
      <c r="L147" s="2"/>
      <c r="M147" s="2"/>
      <c r="N147" s="2"/>
      <c r="O147" s="2"/>
      <c r="P147" s="2"/>
      <c r="Q147" s="8"/>
      <c r="R147" s="2">
        <v>0</v>
      </c>
      <c r="S147" s="2">
        <v>0</v>
      </c>
      <c r="T147" s="2">
        <v>0</v>
      </c>
      <c r="U147" s="2">
        <v>0</v>
      </c>
      <c r="V147" s="2">
        <v>0</v>
      </c>
      <c r="W147" s="2">
        <v>0</v>
      </c>
      <c r="X147" s="2">
        <v>0</v>
      </c>
      <c r="Y147" s="3">
        <f t="shared" si="10"/>
        <v>0</v>
      </c>
      <c r="Z147" s="2"/>
      <c r="AA147" s="2"/>
      <c r="AB147" s="2"/>
      <c r="AC147" s="2"/>
      <c r="AD147" s="2"/>
      <c r="AE147" s="89" t="s">
        <v>199</v>
      </c>
      <c r="AF147" s="90"/>
      <c r="AG147" s="91">
        <v>0</v>
      </c>
      <c r="AH147" s="91">
        <v>0</v>
      </c>
      <c r="AI147" s="91">
        <v>0</v>
      </c>
      <c r="AJ147" s="91">
        <v>0</v>
      </c>
      <c r="AK147" s="91">
        <v>0</v>
      </c>
    </row>
    <row r="148" spans="4:37" ht="16">
      <c r="D148" s="18" t="s">
        <v>200</v>
      </c>
      <c r="E148" s="28"/>
      <c r="F148" s="28"/>
      <c r="H148" s="18"/>
      <c r="I148" s="8"/>
      <c r="J148" s="2"/>
      <c r="K148" s="2"/>
      <c r="L148" s="2"/>
      <c r="M148" s="2"/>
      <c r="N148" s="2"/>
      <c r="O148" s="2"/>
      <c r="P148" s="2"/>
      <c r="Q148" s="8"/>
      <c r="R148" s="2">
        <v>0</v>
      </c>
      <c r="S148" s="2">
        <v>0</v>
      </c>
      <c r="T148" s="2">
        <v>0</v>
      </c>
      <c r="U148" s="2">
        <v>0</v>
      </c>
      <c r="V148" s="2">
        <v>0</v>
      </c>
      <c r="W148" s="2">
        <v>0</v>
      </c>
      <c r="X148" s="2">
        <v>0</v>
      </c>
      <c r="Y148" s="3">
        <f t="shared" si="10"/>
        <v>0</v>
      </c>
      <c r="Z148" s="2"/>
      <c r="AA148" s="2"/>
      <c r="AB148" s="2"/>
      <c r="AC148" s="2"/>
      <c r="AD148" s="2"/>
      <c r="AE148" s="89" t="s">
        <v>200</v>
      </c>
      <c r="AF148" s="90"/>
      <c r="AG148" s="91">
        <v>0</v>
      </c>
      <c r="AH148" s="91">
        <v>0</v>
      </c>
      <c r="AI148" s="91">
        <v>0</v>
      </c>
      <c r="AJ148" s="91">
        <v>0</v>
      </c>
      <c r="AK148" s="91">
        <v>0</v>
      </c>
    </row>
    <row r="149" spans="4:37" ht="16">
      <c r="D149" s="18" t="s">
        <v>201</v>
      </c>
      <c r="E149" s="28"/>
      <c r="F149" s="28"/>
      <c r="H149" s="18"/>
      <c r="I149" s="8"/>
      <c r="J149" s="3"/>
      <c r="K149" s="3"/>
      <c r="L149" s="3"/>
      <c r="M149" s="3"/>
      <c r="N149" s="3"/>
      <c r="O149" s="3"/>
      <c r="P149" s="3"/>
      <c r="Q149" s="8"/>
      <c r="R149" s="3">
        <v>82570</v>
      </c>
      <c r="S149" s="3">
        <v>272134</v>
      </c>
      <c r="T149" s="3">
        <v>-12326</v>
      </c>
      <c r="U149" s="3">
        <v>381082</v>
      </c>
      <c r="V149" s="3">
        <v>-209051</v>
      </c>
      <c r="W149" s="3">
        <v>-108948</v>
      </c>
      <c r="X149" s="3">
        <v>239998</v>
      </c>
      <c r="Y149" s="3">
        <f t="shared" si="10"/>
        <v>1701478</v>
      </c>
      <c r="Z149" s="3"/>
      <c r="AA149" s="3"/>
      <c r="AB149" s="3"/>
      <c r="AC149" s="3"/>
      <c r="AD149" s="3"/>
      <c r="AE149" s="89" t="s">
        <v>201</v>
      </c>
      <c r="AF149" s="90"/>
      <c r="AG149" s="92">
        <v>381082</v>
      </c>
      <c r="AH149" s="92">
        <v>-209051</v>
      </c>
      <c r="AI149" s="92">
        <v>-108948</v>
      </c>
      <c r="AJ149" s="92">
        <v>245847</v>
      </c>
      <c r="AK149" s="92">
        <v>1701478</v>
      </c>
    </row>
    <row r="150" spans="4:37" ht="16">
      <c r="D150" s="16" t="s">
        <v>202</v>
      </c>
      <c r="E150" s="26"/>
      <c r="F150" s="26"/>
      <c r="H150" s="16"/>
      <c r="I150" s="8"/>
      <c r="J150" s="3"/>
      <c r="K150" s="3"/>
      <c r="L150" s="3"/>
      <c r="M150" s="3"/>
      <c r="N150" s="3"/>
      <c r="O150" s="3"/>
      <c r="P150" s="3"/>
      <c r="Q150" s="8"/>
      <c r="R150" s="3">
        <v>-7903</v>
      </c>
      <c r="S150" s="3">
        <v>64745</v>
      </c>
      <c r="T150" s="3">
        <v>56432</v>
      </c>
      <c r="U150" s="3">
        <v>65359</v>
      </c>
      <c r="V150" s="3">
        <v>-26664</v>
      </c>
      <c r="W150" s="3">
        <v>67119</v>
      </c>
      <c r="X150" s="3">
        <v>501924</v>
      </c>
      <c r="Y150" s="3">
        <f t="shared" si="10"/>
        <v>775049</v>
      </c>
      <c r="Z150" s="3"/>
      <c r="AA150" s="3"/>
      <c r="AB150" s="3"/>
      <c r="AC150" s="3"/>
      <c r="AD150" s="3"/>
      <c r="AE150" s="89" t="s">
        <v>202</v>
      </c>
      <c r="AF150" s="90"/>
      <c r="AG150" s="92">
        <v>65359</v>
      </c>
      <c r="AH150" s="92">
        <v>-26664</v>
      </c>
      <c r="AI150" s="92">
        <v>67119</v>
      </c>
      <c r="AJ150" s="92">
        <v>501924</v>
      </c>
      <c r="AK150" s="92">
        <v>775049</v>
      </c>
    </row>
    <row r="151" spans="4:37" ht="16">
      <c r="D151" s="16" t="s">
        <v>203</v>
      </c>
      <c r="E151" s="26"/>
      <c r="F151" s="26"/>
      <c r="H151" s="16"/>
      <c r="I151" s="8"/>
      <c r="J151" s="3"/>
      <c r="K151" s="3"/>
      <c r="L151" s="3"/>
      <c r="M151" s="3"/>
      <c r="N151" s="3"/>
      <c r="O151" s="3"/>
      <c r="P151" s="3"/>
      <c r="Q151" s="8"/>
      <c r="R151" s="3">
        <v>27361</v>
      </c>
      <c r="S151" s="3">
        <v>19459</v>
      </c>
      <c r="T151" s="3">
        <v>84203</v>
      </c>
      <c r="U151" s="3">
        <v>140636</v>
      </c>
      <c r="V151" s="3">
        <v>205995</v>
      </c>
      <c r="W151" s="3">
        <v>179331</v>
      </c>
      <c r="X151" s="3">
        <v>246450</v>
      </c>
      <c r="Y151" s="3">
        <f t="shared" si="10"/>
        <v>748374</v>
      </c>
      <c r="Z151" s="3"/>
      <c r="AA151" s="3"/>
      <c r="AB151" s="3"/>
      <c r="AC151" s="3"/>
      <c r="AD151" s="3"/>
      <c r="AE151" s="89" t="s">
        <v>203</v>
      </c>
      <c r="AF151" s="90"/>
      <c r="AG151" s="92">
        <v>140636</v>
      </c>
      <c r="AH151" s="92">
        <v>205995</v>
      </c>
      <c r="AI151" s="92">
        <v>179331</v>
      </c>
      <c r="AJ151" s="92">
        <v>246450</v>
      </c>
      <c r="AK151" s="92">
        <v>748374</v>
      </c>
    </row>
    <row r="152" spans="4:37" ht="16">
      <c r="D152" s="16" t="s">
        <v>204</v>
      </c>
      <c r="E152" s="26"/>
      <c r="F152" s="26"/>
      <c r="H152" s="16"/>
      <c r="I152" s="8"/>
      <c r="J152" s="2"/>
      <c r="K152" s="2"/>
      <c r="L152" s="3"/>
      <c r="M152" s="3"/>
      <c r="N152" s="3"/>
      <c r="O152" s="2"/>
      <c r="P152" s="2"/>
      <c r="Q152" s="8"/>
      <c r="R152" s="2">
        <v>0</v>
      </c>
      <c r="S152" s="2">
        <v>0</v>
      </c>
      <c r="T152" s="2">
        <v>0</v>
      </c>
      <c r="U152" s="2">
        <v>0</v>
      </c>
      <c r="V152" s="2">
        <v>0</v>
      </c>
      <c r="W152" s="2">
        <v>0</v>
      </c>
      <c r="X152" s="2">
        <v>0</v>
      </c>
      <c r="Y152" s="3">
        <f t="shared" si="10"/>
        <v>5876</v>
      </c>
      <c r="Z152" s="2"/>
      <c r="AA152" s="2"/>
      <c r="AB152" s="2"/>
      <c r="AC152" s="2"/>
      <c r="AD152" s="2"/>
      <c r="AE152" s="89" t="s">
        <v>204</v>
      </c>
      <c r="AF152" s="90"/>
      <c r="AG152" s="91">
        <v>0</v>
      </c>
      <c r="AH152" s="91">
        <v>0</v>
      </c>
      <c r="AI152" s="91">
        <v>0</v>
      </c>
      <c r="AJ152" s="91">
        <v>0</v>
      </c>
      <c r="AK152" s="92">
        <v>5876</v>
      </c>
    </row>
    <row r="153" spans="4:37" ht="16">
      <c r="D153" s="16" t="s">
        <v>205</v>
      </c>
      <c r="E153" s="26"/>
      <c r="F153" s="26"/>
      <c r="H153" s="16"/>
      <c r="I153" s="8"/>
      <c r="J153" s="3"/>
      <c r="K153" s="3"/>
      <c r="L153" s="3"/>
      <c r="M153" s="3"/>
      <c r="N153" s="3"/>
      <c r="O153" s="3"/>
      <c r="P153" s="3"/>
      <c r="Q153" s="8"/>
      <c r="R153" s="3">
        <v>19459</v>
      </c>
      <c r="S153" s="3">
        <v>84203</v>
      </c>
      <c r="T153" s="3">
        <v>140636</v>
      </c>
      <c r="U153" s="3">
        <v>205995</v>
      </c>
      <c r="V153" s="3">
        <v>179331</v>
      </c>
      <c r="W153" s="3">
        <v>246450</v>
      </c>
      <c r="X153" s="3">
        <v>748374</v>
      </c>
      <c r="Y153" s="3">
        <f t="shared" si="10"/>
        <v>1529299</v>
      </c>
      <c r="Z153" s="3"/>
      <c r="AA153" s="3"/>
      <c r="AB153" s="3"/>
      <c r="AC153" s="3"/>
      <c r="AD153" s="3"/>
      <c r="AE153" s="89" t="s">
        <v>205</v>
      </c>
      <c r="AF153" s="90"/>
      <c r="AG153" s="92">
        <v>205995</v>
      </c>
      <c r="AH153" s="92">
        <v>179331</v>
      </c>
      <c r="AI153" s="92">
        <v>246450</v>
      </c>
      <c r="AJ153" s="92">
        <v>748374</v>
      </c>
      <c r="AK153" s="92">
        <v>1529299</v>
      </c>
    </row>
  </sheetData>
  <sortState xmlns:xlrd2="http://schemas.microsoft.com/office/spreadsheetml/2017/richdata2" columnSort="1" ref="Q24:X153">
    <sortCondition ref="Q24:X24"/>
  </sortState>
  <conditionalFormatting sqref="G14:Y14">
    <cfRule type="cellIs" dxfId="246" priority="12" operator="greaterThan">
      <formula>0.2</formula>
    </cfRule>
    <cfRule type="cellIs" dxfId="245" priority="13" operator="lessThan">
      <formula>0.1</formula>
    </cfRule>
  </conditionalFormatting>
  <conditionalFormatting sqref="G10:Y10">
    <cfRule type="cellIs" dxfId="244" priority="11" operator="greaterThanOrEqual">
      <formula>0.1</formula>
    </cfRule>
  </conditionalFormatting>
  <conditionalFormatting sqref="G10:Y10">
    <cfRule type="cellIs" dxfId="243" priority="10" operator="lessThanOrEqual">
      <formula>0.05</formula>
    </cfRule>
  </conditionalFormatting>
  <conditionalFormatting sqref="AA10:AA12">
    <cfRule type="cellIs" dxfId="242" priority="9" operator="greaterThanOrEqual">
      <formula>0.1</formula>
    </cfRule>
  </conditionalFormatting>
  <conditionalFormatting sqref="AA10:AA12">
    <cfRule type="cellIs" dxfId="241" priority="8" operator="lessThanOrEqual">
      <formula>0.05</formula>
    </cfRule>
  </conditionalFormatting>
  <conditionalFormatting sqref="G11:Y11">
    <cfRule type="cellIs" dxfId="240" priority="7" operator="greaterThanOrEqual">
      <formula>0.1</formula>
    </cfRule>
  </conditionalFormatting>
  <conditionalFormatting sqref="G11:Y11">
    <cfRule type="cellIs" dxfId="239" priority="6" operator="lessThanOrEqual">
      <formula>0.05</formula>
    </cfRule>
  </conditionalFormatting>
  <conditionalFormatting sqref="G12:Y12">
    <cfRule type="cellIs" dxfId="238" priority="5" operator="greaterThanOrEqual">
      <formula>0.1</formula>
    </cfRule>
  </conditionalFormatting>
  <conditionalFormatting sqref="G12:Y12">
    <cfRule type="cellIs" dxfId="237" priority="4" operator="lessThanOrEqual">
      <formula>0.05</formula>
    </cfRule>
  </conditionalFormatting>
  <conditionalFormatting sqref="AA19">
    <cfRule type="cellIs" dxfId="236" priority="3" operator="greaterThan">
      <formula>0.35</formula>
    </cfRule>
  </conditionalFormatting>
  <conditionalFormatting sqref="AA14">
    <cfRule type="cellIs" dxfId="235" priority="1" operator="greaterThan">
      <formula>0.2</formula>
    </cfRule>
    <cfRule type="cellIs" dxfId="234" priority="2" operator="lessThan">
      <formula>0.1</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7191F-B86A-433E-935A-3AD373B7EE6F}">
  <dimension ref="A1:AK153"/>
  <sheetViews>
    <sheetView topLeftCell="M1" workbookViewId="0">
      <selection activeCell="AA10" sqref="AA10"/>
    </sheetView>
  </sheetViews>
  <sheetFormatPr baseColWidth="10" defaultColWidth="8.83203125" defaultRowHeight="15"/>
  <cols>
    <col min="1" max="1" width="22.6640625" customWidth="1"/>
    <col min="3" max="3" width="22.5" customWidth="1"/>
    <col min="4" max="4" width="70.5" customWidth="1"/>
    <col min="5" max="5" width="9.6640625" customWidth="1"/>
    <col min="6" max="6" width="10.5" customWidth="1"/>
    <col min="7" max="8" width="9.6640625" bestFit="1" customWidth="1"/>
    <col min="9" max="9" width="11.5" bestFit="1" customWidth="1"/>
    <col min="10" max="11" width="12.1640625" bestFit="1" customWidth="1"/>
    <col min="12" max="13" width="12.5" bestFit="1" customWidth="1"/>
    <col min="14" max="21" width="13.5" bestFit="1" customWidth="1"/>
    <col min="22" max="23" width="13.83203125" bestFit="1" customWidth="1"/>
    <col min="24" max="25" width="14.5" bestFit="1" customWidth="1"/>
    <col min="26" max="26" width="11.1640625" customWidth="1"/>
    <col min="27" max="27" width="11" customWidth="1"/>
    <col min="28" max="28" width="26.6640625" bestFit="1" customWidth="1"/>
    <col min="29" max="30" width="8.83203125" customWidth="1"/>
    <col min="31" max="31" width="53.33203125" customWidth="1"/>
    <col min="33" max="33" width="13.5" bestFit="1" customWidth="1"/>
    <col min="34" max="35" width="13.83203125" bestFit="1" customWidth="1"/>
    <col min="36" max="37" width="14.5" bestFit="1" customWidth="1"/>
  </cols>
  <sheetData>
    <row r="1" spans="1:28" ht="86.25" customHeight="1">
      <c r="A1" s="36" t="e" vm="6">
        <v>#VALUE!</v>
      </c>
      <c r="AB1" s="36" t="e" vm="6">
        <f>A1</f>
        <v>#VALUE!</v>
      </c>
    </row>
    <row r="3" spans="1:28">
      <c r="AA3" s="37" cm="1">
        <f t="array" ref="AA3">_FV(AB1,"P/E",TRUE)</f>
        <v>13.42</v>
      </c>
      <c r="AB3" t="s">
        <v>70</v>
      </c>
    </row>
    <row r="10" spans="1:28" ht="18">
      <c r="D10" s="34" t="s">
        <v>71</v>
      </c>
      <c r="E10" s="34"/>
      <c r="F10" s="34"/>
      <c r="G10" s="33" t="str">
        <f>IF(COUNT(#REF!)=6,(G16-#REF!)/(SUM(#REF!)),"")</f>
        <v/>
      </c>
      <c r="H10" s="33" t="str">
        <f>IF(COUNT(A16:H16)=6,(H16-A16)/(SUM(A16:G16)),"")</f>
        <v/>
      </c>
      <c r="I10" s="33" t="str">
        <f>IF(COUNT(B16:I16)=6,(I16-B16)/(SUM(B16:H16)),"")</f>
        <v/>
      </c>
      <c r="J10" s="33" t="str">
        <f>IF(COUNT(C16:J16)=6,(J16-C16)/(SUM(C16:I16)),"")</f>
        <v/>
      </c>
      <c r="K10" s="33" t="str">
        <f>IF(COUNT(D16:K16)=6,(K16-D16)/(SUM(D16:J16)),"")</f>
        <v/>
      </c>
      <c r="L10" s="33">
        <f t="shared" ref="L10:X10" si="0">IF(COUNT(G16:L16)=6,(L16-G16)/(SUM(G16:K16)),"")</f>
        <v>0.29381316879864722</v>
      </c>
      <c r="M10" s="33">
        <f t="shared" si="0"/>
        <v>8.7067133578761488E-2</v>
      </c>
      <c r="N10" s="33">
        <f t="shared" si="0"/>
        <v>7.3173641703377382E-2</v>
      </c>
      <c r="O10" s="33">
        <f t="shared" si="0"/>
        <v>-8.6891638801706958E-2</v>
      </c>
      <c r="P10" s="33">
        <f t="shared" si="0"/>
        <v>-0.13569036971130208</v>
      </c>
      <c r="Q10" s="33">
        <f t="shared" si="0"/>
        <v>-0.28570886768633952</v>
      </c>
      <c r="R10" s="33">
        <f t="shared" si="0"/>
        <v>-6.836524166388544E-2</v>
      </c>
      <c r="S10" s="33">
        <f t="shared" si="0"/>
        <v>8.8965421785821869E-2</v>
      </c>
      <c r="T10" s="33">
        <f t="shared" si="0"/>
        <v>0.32170467289719629</v>
      </c>
      <c r="U10" s="33">
        <f t="shared" si="0"/>
        <v>0.33068028827116497</v>
      </c>
      <c r="V10" s="33">
        <f t="shared" si="0"/>
        <v>0.22429485408208813</v>
      </c>
      <c r="W10" s="33">
        <f t="shared" si="0"/>
        <v>0.1851304006638958</v>
      </c>
      <c r="X10" s="33">
        <f t="shared" si="0"/>
        <v>0.11944426539784481</v>
      </c>
      <c r="Y10" s="33">
        <f>IF(COUNT(T16:Y16)=6,(Y16-T16)/(SUM(T16:X16)),"")</f>
        <v>-1.674509660230003E-2</v>
      </c>
      <c r="AA10" s="35">
        <f>AVERAGE(U10:Y10)</f>
        <v>0.16856094236253871</v>
      </c>
      <c r="AB10" s="34" t="s">
        <v>71</v>
      </c>
    </row>
    <row r="11" spans="1:28" ht="18">
      <c r="D11" s="34" t="s">
        <v>72</v>
      </c>
      <c r="E11" s="34"/>
      <c r="F11" s="34"/>
      <c r="G11" s="33" t="str">
        <f>IF(COUNT(#REF!)=11,(G16-#REF!)/(SUM(#REF!)),"")</f>
        <v/>
      </c>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f t="shared" ref="Q11:X11" si="1">IF(COUNT(G16:Q16)=11,(Q16-G16)/(SUM(G16:P16)),"")</f>
        <v>-2.123347991670373E-2</v>
      </c>
      <c r="R11" s="33">
        <f t="shared" si="1"/>
        <v>2.5401592527279401E-2</v>
      </c>
      <c r="S11" s="33">
        <f t="shared" si="1"/>
        <v>7.8865890128337196E-2</v>
      </c>
      <c r="T11" s="33">
        <f t="shared" si="1"/>
        <v>6.1768258182451255E-2</v>
      </c>
      <c r="U11" s="33">
        <f t="shared" si="1"/>
        <v>7.5529753563074689E-2</v>
      </c>
      <c r="V11" s="33">
        <f t="shared" si="1"/>
        <v>6.9079856313898866E-5</v>
      </c>
      <c r="W11" s="33">
        <f t="shared" si="1"/>
        <v>0.10552767409898697</v>
      </c>
      <c r="X11" s="33">
        <f t="shared" si="1"/>
        <v>0.11137875239422843</v>
      </c>
      <c r="Y11" s="33">
        <f>IF(COUNT(O16:Y16)=11,(Y16-O16)/(SUM(O16:X16)),"")</f>
        <v>7.1011492113711439E-2</v>
      </c>
      <c r="AA11" s="35">
        <f t="shared" ref="AA11:AA12" si="2">AVERAGE(U11:Y11)</f>
        <v>7.2703350405263087E-2</v>
      </c>
      <c r="AB11" s="34" t="s">
        <v>72</v>
      </c>
    </row>
    <row r="12" spans="1:28" ht="18">
      <c r="D12" s="34" t="s">
        <v>73</v>
      </c>
      <c r="E12" s="34"/>
      <c r="F12" s="34"/>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f t="shared" ref="V12:X12" si="3">IF(COUNT(G16:V16)=16,(V16-G16)/(SUM(G16:U16)),"")</f>
        <v>7.9257619887741715E-2</v>
      </c>
      <c r="W12" s="33">
        <f t="shared" si="3"/>
        <v>9.9561663004454307E-2</v>
      </c>
      <c r="X12" s="33">
        <f t="shared" si="3"/>
        <v>9.9172063331950264E-2</v>
      </c>
      <c r="Y12" s="33">
        <f>IF(COUNT(J16:Y16)=16,(Y16-J16)/(SUM(J16:X16)),"")</f>
        <v>2.1754092981440525E-2</v>
      </c>
      <c r="AA12" s="35">
        <f t="shared" si="2"/>
        <v>7.4936359801396707E-2</v>
      </c>
      <c r="AB12" s="34" t="s">
        <v>73</v>
      </c>
    </row>
    <row r="14" spans="1:28" ht="18">
      <c r="D14" s="32" t="s">
        <v>74</v>
      </c>
      <c r="E14" s="32"/>
      <c r="F14" s="32"/>
      <c r="G14" s="31">
        <f>G16/AVERAGE(D17:G17)</f>
        <v>0.36581657675331047</v>
      </c>
      <c r="H14" s="31">
        <f>H16/AVERAGE(G17:H17)</f>
        <v>0.46658361284139915</v>
      </c>
      <c r="I14" s="31">
        <f t="shared" ref="I14:W14" si="4">I16/AVERAGE(H17:I17)</f>
        <v>0.16155835619570189</v>
      </c>
      <c r="J14" s="31">
        <f t="shared" si="4"/>
        <v>0.17548825222995718</v>
      </c>
      <c r="K14" s="31">
        <f t="shared" si="4"/>
        <v>0.14500375948591937</v>
      </c>
      <c r="L14" s="31">
        <f t="shared" si="4"/>
        <v>0.22251460742643855</v>
      </c>
      <c r="M14" s="31">
        <f t="shared" si="4"/>
        <v>0.16137182496374591</v>
      </c>
      <c r="N14" s="31">
        <f t="shared" si="4"/>
        <v>0.1101207475610592</v>
      </c>
      <c r="O14" s="31">
        <f t="shared" si="4"/>
        <v>4.5202977258889387E-2</v>
      </c>
      <c r="P14" s="31">
        <f t="shared" si="4"/>
        <v>2.5331467826003411E-2</v>
      </c>
      <c r="Q14" s="31">
        <f t="shared" si="4"/>
        <v>4.774954156599482E-2</v>
      </c>
      <c r="R14" s="31">
        <f t="shared" si="4"/>
        <v>0.14092418706928034</v>
      </c>
      <c r="S14" s="31">
        <f t="shared" si="4"/>
        <v>0.15017305133274561</v>
      </c>
      <c r="T14" s="31">
        <f t="shared" si="4"/>
        <v>0.16996880191240224</v>
      </c>
      <c r="U14" s="31">
        <f t="shared" si="4"/>
        <v>0.17978125995234967</v>
      </c>
      <c r="V14" s="31">
        <f t="shared" si="4"/>
        <v>0.17565271805321039</v>
      </c>
      <c r="W14" s="31">
        <f t="shared" si="4"/>
        <v>0.2409382159725704</v>
      </c>
      <c r="X14" s="31">
        <f>X16/AVERAGE(W17:X17)</f>
        <v>0.20117377746374018</v>
      </c>
      <c r="Y14" s="31">
        <f>Y16/AVERAGE(X17:Y17)</f>
        <v>0.11489556495478891</v>
      </c>
      <c r="AA14" s="39">
        <f>AVERAGE(U14:Y14)</f>
        <v>0.18248830727933191</v>
      </c>
      <c r="AB14" s="32" t="s">
        <v>74</v>
      </c>
    </row>
    <row r="16" spans="1:28">
      <c r="D16" t="s">
        <v>75</v>
      </c>
      <c r="G16" s="21">
        <f>G98</f>
        <v>22377</v>
      </c>
      <c r="H16" s="21">
        <f>H98</f>
        <v>36516</v>
      </c>
      <c r="I16" s="21">
        <f t="shared" ref="I16:Y16" si="5">I98</f>
        <v>22613</v>
      </c>
      <c r="J16" s="21">
        <f t="shared" si="5"/>
        <v>36023</v>
      </c>
      <c r="K16" s="21">
        <f t="shared" si="5"/>
        <v>37413</v>
      </c>
      <c r="L16" s="21">
        <f t="shared" si="5"/>
        <v>67901</v>
      </c>
      <c r="M16" s="21">
        <f t="shared" si="5"/>
        <v>53970</v>
      </c>
      <c r="N16" s="21">
        <f t="shared" si="5"/>
        <v>38559</v>
      </c>
      <c r="O16" s="21">
        <f t="shared" si="5"/>
        <v>15702</v>
      </c>
      <c r="P16" s="21">
        <f t="shared" si="5"/>
        <v>8437</v>
      </c>
      <c r="Q16" s="21">
        <f t="shared" si="5"/>
        <v>15168</v>
      </c>
      <c r="R16" s="21">
        <f t="shared" si="5"/>
        <v>44957</v>
      </c>
      <c r="S16" s="21">
        <f t="shared" si="5"/>
        <v>49486</v>
      </c>
      <c r="T16" s="21">
        <f t="shared" si="5"/>
        <v>58730</v>
      </c>
      <c r="U16" s="21">
        <f t="shared" si="5"/>
        <v>66894</v>
      </c>
      <c r="V16" s="21">
        <f t="shared" si="5"/>
        <v>67930</v>
      </c>
      <c r="W16" s="21">
        <f t="shared" si="5"/>
        <v>98274</v>
      </c>
      <c r="X16" s="21">
        <f t="shared" si="5"/>
        <v>90254</v>
      </c>
      <c r="Y16" s="21">
        <f t="shared" si="5"/>
        <v>52332</v>
      </c>
      <c r="AB16" t="s">
        <v>75</v>
      </c>
    </row>
    <row r="17" spans="4:37">
      <c r="D17" t="s">
        <v>76</v>
      </c>
      <c r="G17" s="20">
        <f>SUM(G19:G20)</f>
        <v>61170</v>
      </c>
      <c r="H17" s="20">
        <f>SUM(H19:H20)</f>
        <v>95355</v>
      </c>
      <c r="I17" s="20">
        <f t="shared" ref="I17:Y17" si="6">SUM(I19:I20)</f>
        <v>184581</v>
      </c>
      <c r="J17" s="20">
        <f t="shared" si="6"/>
        <v>225965</v>
      </c>
      <c r="K17" s="20">
        <f t="shared" si="6"/>
        <v>290063</v>
      </c>
      <c r="L17" s="20">
        <f t="shared" si="6"/>
        <v>320243</v>
      </c>
      <c r="M17" s="20">
        <f t="shared" si="6"/>
        <v>348647</v>
      </c>
      <c r="N17" s="20">
        <f t="shared" si="6"/>
        <v>351657</v>
      </c>
      <c r="O17" s="20">
        <f t="shared" si="6"/>
        <v>343076</v>
      </c>
      <c r="P17" s="20">
        <f t="shared" si="6"/>
        <v>323052</v>
      </c>
      <c r="Q17" s="20">
        <f t="shared" si="6"/>
        <v>312263</v>
      </c>
      <c r="R17" s="20">
        <f t="shared" si="6"/>
        <v>325768</v>
      </c>
      <c r="S17" s="20">
        <f t="shared" si="6"/>
        <v>333285</v>
      </c>
      <c r="T17" s="20">
        <f t="shared" si="6"/>
        <v>357783</v>
      </c>
      <c r="U17" s="20">
        <f t="shared" si="6"/>
        <v>386388</v>
      </c>
      <c r="V17" s="20">
        <f t="shared" si="6"/>
        <v>387070</v>
      </c>
      <c r="W17" s="20">
        <f t="shared" si="6"/>
        <v>428691</v>
      </c>
      <c r="X17" s="20">
        <f t="shared" si="6"/>
        <v>468583</v>
      </c>
      <c r="Y17" s="20">
        <f t="shared" si="6"/>
        <v>442366</v>
      </c>
      <c r="AB17" t="s">
        <v>76</v>
      </c>
    </row>
    <row r="19" spans="4:37" ht="16">
      <c r="D19" s="1" t="s">
        <v>77</v>
      </c>
      <c r="E19" s="1"/>
      <c r="F19" s="1"/>
      <c r="G19" s="19">
        <f>SUM(G44:G45,G65)</f>
        <v>0</v>
      </c>
      <c r="H19" s="19">
        <f>SUM(H44:H45,H65)</f>
        <v>2000</v>
      </c>
      <c r="I19" s="19">
        <f t="shared" ref="I19:Y19" si="7">SUM(I44:I45,I65)</f>
        <v>0</v>
      </c>
      <c r="J19" s="19">
        <f t="shared" si="7"/>
        <v>18000</v>
      </c>
      <c r="K19" s="19">
        <f t="shared" si="7"/>
        <v>11147</v>
      </c>
      <c r="L19" s="19">
        <f t="shared" si="7"/>
        <v>0</v>
      </c>
      <c r="M19" s="19">
        <f t="shared" si="7"/>
        <v>30000</v>
      </c>
      <c r="N19" s="19">
        <f t="shared" si="7"/>
        <v>34238</v>
      </c>
      <c r="O19" s="19">
        <f t="shared" si="7"/>
        <v>30927</v>
      </c>
      <c r="P19" s="19">
        <f t="shared" si="7"/>
        <v>17520</v>
      </c>
      <c r="Q19" s="19">
        <f t="shared" si="7"/>
        <v>0</v>
      </c>
      <c r="R19" s="19">
        <f t="shared" si="7"/>
        <v>0</v>
      </c>
      <c r="S19" s="19">
        <f t="shared" si="7"/>
        <v>0</v>
      </c>
      <c r="T19" s="19">
        <f t="shared" si="7"/>
        <v>0</v>
      </c>
      <c r="U19" s="19">
        <f t="shared" si="7"/>
        <v>0</v>
      </c>
      <c r="V19" s="19">
        <f t="shared" si="7"/>
        <v>0</v>
      </c>
      <c r="W19" s="19">
        <f t="shared" si="7"/>
        <v>0</v>
      </c>
      <c r="X19" s="19">
        <f t="shared" si="7"/>
        <v>0</v>
      </c>
      <c r="Y19" s="19">
        <f t="shared" si="7"/>
        <v>0</v>
      </c>
      <c r="AA19" s="38">
        <f>Y19/SUM(Y19:Y20)</f>
        <v>0</v>
      </c>
      <c r="AB19" s="1" t="s">
        <v>77</v>
      </c>
    </row>
    <row r="20" spans="4:37">
      <c r="D20" s="1" t="s">
        <v>78</v>
      </c>
      <c r="E20" s="1"/>
      <c r="F20" s="1"/>
      <c r="G20" s="19">
        <f>G72</f>
        <v>61170</v>
      </c>
      <c r="H20" s="19">
        <f>H72</f>
        <v>93355</v>
      </c>
      <c r="I20" s="19">
        <f t="shared" ref="I20:Y20" si="8">I72</f>
        <v>184581</v>
      </c>
      <c r="J20" s="19">
        <f t="shared" si="8"/>
        <v>207965</v>
      </c>
      <c r="K20" s="19">
        <f t="shared" si="8"/>
        <v>278916</v>
      </c>
      <c r="L20" s="19">
        <f t="shared" si="8"/>
        <v>320243</v>
      </c>
      <c r="M20" s="19">
        <f t="shared" si="8"/>
        <v>318647</v>
      </c>
      <c r="N20" s="19">
        <f t="shared" si="8"/>
        <v>317419</v>
      </c>
      <c r="O20" s="19">
        <f t="shared" si="8"/>
        <v>312149</v>
      </c>
      <c r="P20" s="19">
        <f t="shared" si="8"/>
        <v>305532</v>
      </c>
      <c r="Q20" s="19">
        <f t="shared" si="8"/>
        <v>312263</v>
      </c>
      <c r="R20" s="19">
        <f t="shared" si="8"/>
        <v>325768</v>
      </c>
      <c r="S20" s="19">
        <f t="shared" si="8"/>
        <v>333285</v>
      </c>
      <c r="T20" s="19">
        <f t="shared" si="8"/>
        <v>357783</v>
      </c>
      <c r="U20" s="19">
        <f t="shared" si="8"/>
        <v>386388</v>
      </c>
      <c r="V20" s="19">
        <f t="shared" si="8"/>
        <v>387070</v>
      </c>
      <c r="W20" s="19">
        <f t="shared" si="8"/>
        <v>428691</v>
      </c>
      <c r="X20" s="19">
        <f t="shared" si="8"/>
        <v>468583</v>
      </c>
      <c r="Y20" s="19">
        <f t="shared" si="8"/>
        <v>442366</v>
      </c>
      <c r="AA20" s="29">
        <f>Y20/SUM(Y19:Y20)</f>
        <v>1</v>
      </c>
      <c r="AB20" s="1" t="s">
        <v>78</v>
      </c>
    </row>
    <row r="24" spans="4:37">
      <c r="G24" s="1">
        <v>2004</v>
      </c>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79</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ht="16">
      <c r="D26" s="13" t="s">
        <v>80</v>
      </c>
      <c r="E26" s="23"/>
      <c r="F26" s="23"/>
      <c r="G26" s="3">
        <v>28172</v>
      </c>
      <c r="H26" s="3">
        <v>52998</v>
      </c>
      <c r="I26" s="3">
        <v>128532</v>
      </c>
      <c r="J26" s="3">
        <v>128675</v>
      </c>
      <c r="K26" s="3">
        <v>126742</v>
      </c>
      <c r="L26" s="3">
        <v>137545</v>
      </c>
      <c r="M26" s="3">
        <v>119262</v>
      </c>
      <c r="N26" s="3">
        <v>126479</v>
      </c>
      <c r="O26" s="3">
        <v>111972</v>
      </c>
      <c r="P26" s="3">
        <v>94402</v>
      </c>
      <c r="Q26" s="3">
        <v>97855</v>
      </c>
      <c r="R26" s="3">
        <v>150978</v>
      </c>
      <c r="S26" s="3">
        <v>187088</v>
      </c>
      <c r="T26" s="3">
        <v>191229</v>
      </c>
      <c r="U26" s="3">
        <v>223237</v>
      </c>
      <c r="V26" s="3">
        <v>249765</v>
      </c>
      <c r="W26" s="3">
        <v>318560</v>
      </c>
      <c r="X26" s="3">
        <v>393900</v>
      </c>
      <c r="Y26" s="3">
        <f>AK26</f>
        <v>369280</v>
      </c>
      <c r="Z26" s="3"/>
      <c r="AA26" s="3"/>
      <c r="AB26" s="3"/>
      <c r="AC26" s="3"/>
      <c r="AD26" s="3"/>
      <c r="AE26" s="89" t="s">
        <v>80</v>
      </c>
      <c r="AF26" s="90"/>
      <c r="AG26" s="92">
        <v>223237</v>
      </c>
      <c r="AH26" s="92">
        <v>249765</v>
      </c>
      <c r="AI26" s="92">
        <v>318560</v>
      </c>
      <c r="AJ26" s="92">
        <v>393900</v>
      </c>
      <c r="AK26" s="92">
        <v>369280</v>
      </c>
    </row>
    <row r="27" spans="4:37" ht="16">
      <c r="D27" s="14" t="s">
        <v>81</v>
      </c>
      <c r="E27" s="24"/>
      <c r="F27" s="24"/>
      <c r="G27" s="4">
        <v>4221</v>
      </c>
      <c r="H27" s="4">
        <v>2696</v>
      </c>
      <c r="I27" s="4">
        <v>52295</v>
      </c>
      <c r="J27" s="4">
        <v>4424</v>
      </c>
      <c r="K27" s="4">
        <v>6878</v>
      </c>
      <c r="L27" s="4">
        <v>25326</v>
      </c>
      <c r="M27" s="4">
        <v>7830</v>
      </c>
      <c r="N27" s="4">
        <v>17641</v>
      </c>
      <c r="O27" s="4">
        <v>18859</v>
      </c>
      <c r="P27" s="4">
        <v>14070</v>
      </c>
      <c r="Q27" s="4">
        <v>21456</v>
      </c>
      <c r="R27" s="4">
        <v>73530</v>
      </c>
      <c r="S27" s="4">
        <v>39025</v>
      </c>
      <c r="T27" s="4">
        <v>74860</v>
      </c>
      <c r="U27" s="4">
        <v>95753</v>
      </c>
      <c r="V27" s="4">
        <v>69284</v>
      </c>
      <c r="W27" s="4">
        <v>36721</v>
      </c>
      <c r="X27" s="4">
        <v>133572</v>
      </c>
      <c r="Y27" s="3">
        <f t="shared" ref="Y27:Y90" si="9">AK27</f>
        <v>60898</v>
      </c>
      <c r="Z27" s="4"/>
      <c r="AA27" s="4"/>
      <c r="AB27" s="4"/>
      <c r="AC27" s="4"/>
      <c r="AD27" s="4"/>
      <c r="AE27" s="93" t="s">
        <v>81</v>
      </c>
      <c r="AF27" s="90"/>
      <c r="AG27" s="94">
        <v>95753</v>
      </c>
      <c r="AH27" s="94">
        <v>69284</v>
      </c>
      <c r="AI27" s="94">
        <v>36721</v>
      </c>
      <c r="AJ27" s="94">
        <v>133572</v>
      </c>
      <c r="AK27" s="94">
        <v>60898</v>
      </c>
    </row>
    <row r="28" spans="4:37" ht="16">
      <c r="D28" s="14" t="s">
        <v>82</v>
      </c>
      <c r="E28" s="24"/>
      <c r="F28" s="24"/>
      <c r="G28" s="4">
        <v>13057</v>
      </c>
      <c r="H28" s="4">
        <v>28611</v>
      </c>
      <c r="I28" s="4">
        <v>54326</v>
      </c>
      <c r="J28" s="4">
        <v>95001</v>
      </c>
      <c r="K28" s="5">
        <v>59969</v>
      </c>
      <c r="L28" s="4">
        <v>44940</v>
      </c>
      <c r="M28" s="4">
        <v>33735</v>
      </c>
      <c r="N28" s="5">
        <v>26299</v>
      </c>
      <c r="O28" s="5">
        <v>27503</v>
      </c>
      <c r="P28" s="4">
        <v>19131</v>
      </c>
      <c r="Q28" s="4">
        <v>16522</v>
      </c>
      <c r="R28" s="5">
        <v>24385</v>
      </c>
      <c r="S28" s="5">
        <v>91012</v>
      </c>
      <c r="T28" s="5">
        <v>25583</v>
      </c>
      <c r="U28" s="5">
        <v>37385</v>
      </c>
      <c r="V28" s="5">
        <v>87755</v>
      </c>
      <c r="W28" s="5">
        <v>194229</v>
      </c>
      <c r="X28" s="5">
        <v>183247</v>
      </c>
      <c r="Y28" s="3">
        <f t="shared" si="9"/>
        <v>222862</v>
      </c>
      <c r="Z28" s="5"/>
      <c r="AA28" s="5"/>
      <c r="AB28" s="5"/>
      <c r="AC28" s="5"/>
      <c r="AD28" s="5"/>
      <c r="AE28" s="93" t="s">
        <v>82</v>
      </c>
      <c r="AF28" s="90"/>
      <c r="AG28" s="94">
        <v>37385</v>
      </c>
      <c r="AH28" s="94">
        <v>87755</v>
      </c>
      <c r="AI28" s="94">
        <v>194229</v>
      </c>
      <c r="AJ28" s="94">
        <v>183247</v>
      </c>
      <c r="AK28" s="94">
        <v>222862</v>
      </c>
    </row>
    <row r="29" spans="4:37" ht="16">
      <c r="D29" s="14" t="s">
        <v>83</v>
      </c>
      <c r="E29" s="24"/>
      <c r="F29" s="24"/>
      <c r="G29" s="4">
        <v>7484</v>
      </c>
      <c r="H29" s="4">
        <v>18292</v>
      </c>
      <c r="I29" s="4">
        <v>16766</v>
      </c>
      <c r="J29" s="4">
        <v>21729</v>
      </c>
      <c r="K29" s="4">
        <v>27156</v>
      </c>
      <c r="L29" s="4">
        <v>32266</v>
      </c>
      <c r="M29" s="4">
        <v>29743</v>
      </c>
      <c r="N29" s="4">
        <v>36963</v>
      </c>
      <c r="O29" s="4">
        <v>41604</v>
      </c>
      <c r="P29" s="4">
        <v>47635</v>
      </c>
      <c r="Q29" s="4">
        <v>52800</v>
      </c>
      <c r="R29" s="4">
        <v>42784</v>
      </c>
      <c r="S29" s="4">
        <v>42971</v>
      </c>
      <c r="T29" s="4">
        <v>73251</v>
      </c>
      <c r="U29" s="4">
        <v>67697</v>
      </c>
      <c r="V29" s="4">
        <v>67043</v>
      </c>
      <c r="W29" s="4">
        <v>75932</v>
      </c>
      <c r="X29" s="4">
        <v>71821</v>
      </c>
      <c r="Y29" s="3">
        <f t="shared" si="9"/>
        <v>74440</v>
      </c>
      <c r="Z29" s="4"/>
      <c r="AA29" s="4"/>
      <c r="AB29" s="4"/>
      <c r="AC29" s="4"/>
      <c r="AD29" s="4"/>
      <c r="AE29" s="93" t="s">
        <v>83</v>
      </c>
      <c r="AF29" s="90"/>
      <c r="AG29" s="94">
        <v>67697</v>
      </c>
      <c r="AH29" s="94">
        <v>67043</v>
      </c>
      <c r="AI29" s="94">
        <v>75932</v>
      </c>
      <c r="AJ29" s="94">
        <v>71821</v>
      </c>
      <c r="AK29" s="94">
        <v>74440</v>
      </c>
    </row>
    <row r="30" spans="4:37" ht="16">
      <c r="D30" s="14" t="s">
        <v>84</v>
      </c>
      <c r="E30" s="24"/>
      <c r="F30" s="24"/>
      <c r="G30" s="4">
        <v>2224</v>
      </c>
      <c r="H30" s="4">
        <v>2278</v>
      </c>
      <c r="I30" s="4">
        <v>2270</v>
      </c>
      <c r="J30" s="4">
        <v>1796</v>
      </c>
      <c r="K30" s="4">
        <v>15085</v>
      </c>
      <c r="L30" s="4">
        <v>26247</v>
      </c>
      <c r="M30" s="4">
        <v>40645</v>
      </c>
      <c r="N30" s="4">
        <v>34582</v>
      </c>
      <c r="O30" s="4">
        <v>14167</v>
      </c>
      <c r="P30" s="4">
        <v>3887</v>
      </c>
      <c r="Q30" s="4">
        <v>688</v>
      </c>
      <c r="R30" s="4">
        <v>223</v>
      </c>
      <c r="S30" s="4">
        <v>0</v>
      </c>
      <c r="T30" s="4">
        <v>234</v>
      </c>
      <c r="U30" s="4">
        <v>214</v>
      </c>
      <c r="V30" s="4">
        <v>145</v>
      </c>
      <c r="W30" s="4">
        <v>140</v>
      </c>
      <c r="X30" s="4">
        <v>140</v>
      </c>
      <c r="Y30" s="3">
        <f t="shared" si="9"/>
        <v>65</v>
      </c>
      <c r="Z30" s="4"/>
      <c r="AA30" s="4"/>
      <c r="AB30" s="4"/>
      <c r="AC30" s="4"/>
      <c r="AD30" s="4"/>
      <c r="AE30" s="93" t="s">
        <v>84</v>
      </c>
      <c r="AF30" s="90"/>
      <c r="AG30" s="90">
        <v>214</v>
      </c>
      <c r="AH30" s="90">
        <v>145</v>
      </c>
      <c r="AI30" s="90">
        <v>140</v>
      </c>
      <c r="AJ30" s="90">
        <v>140</v>
      </c>
      <c r="AK30" s="90">
        <v>65</v>
      </c>
    </row>
    <row r="31" spans="4:37" ht="16">
      <c r="D31" s="14" t="s">
        <v>85</v>
      </c>
      <c r="E31" s="24"/>
      <c r="F31" s="24"/>
      <c r="G31" s="5">
        <v>1186</v>
      </c>
      <c r="H31" s="5">
        <v>1122</v>
      </c>
      <c r="I31" s="5">
        <v>2876</v>
      </c>
      <c r="J31" s="5">
        <v>5725</v>
      </c>
      <c r="K31" s="4">
        <v>17653</v>
      </c>
      <c r="L31" s="4">
        <v>8766</v>
      </c>
      <c r="M31" s="4">
        <v>7308</v>
      </c>
      <c r="N31" s="4">
        <v>10994</v>
      </c>
      <c r="O31" s="4">
        <v>9839</v>
      </c>
      <c r="P31" s="4">
        <v>9679</v>
      </c>
      <c r="Q31" s="4">
        <v>6390</v>
      </c>
      <c r="R31" s="4">
        <v>10055</v>
      </c>
      <c r="S31" s="4">
        <v>14081</v>
      </c>
      <c r="T31" s="4">
        <v>17301</v>
      </c>
      <c r="U31" s="4">
        <v>22188</v>
      </c>
      <c r="V31" s="4">
        <v>25539</v>
      </c>
      <c r="W31" s="4">
        <v>11539</v>
      </c>
      <c r="X31" s="4">
        <v>5121</v>
      </c>
      <c r="Y31" s="3">
        <f t="shared" si="9"/>
        <v>11016</v>
      </c>
      <c r="Z31" s="4"/>
      <c r="AA31" s="4"/>
      <c r="AB31" s="4"/>
      <c r="AC31" s="4"/>
      <c r="AD31" s="4"/>
      <c r="AE31" s="93" t="s">
        <v>85</v>
      </c>
      <c r="AF31" s="90"/>
      <c r="AG31" s="94">
        <v>22188</v>
      </c>
      <c r="AH31" s="94">
        <v>25539</v>
      </c>
      <c r="AI31" s="94">
        <v>11539</v>
      </c>
      <c r="AJ31" s="94">
        <v>5121</v>
      </c>
      <c r="AK31" s="94">
        <v>11016</v>
      </c>
    </row>
    <row r="32" spans="4:37" ht="16">
      <c r="D32" s="13" t="s">
        <v>86</v>
      </c>
      <c r="E32" s="23"/>
      <c r="F32" s="23"/>
      <c r="G32" s="3">
        <v>40651</v>
      </c>
      <c r="H32" s="3">
        <v>50520</v>
      </c>
      <c r="I32" s="3">
        <v>63849</v>
      </c>
      <c r="J32" s="3">
        <v>107366</v>
      </c>
      <c r="K32" s="3">
        <v>171804</v>
      </c>
      <c r="L32" s="3">
        <v>210740</v>
      </c>
      <c r="M32" s="3">
        <v>257810</v>
      </c>
      <c r="N32" s="3">
        <v>255165</v>
      </c>
      <c r="O32" s="3">
        <v>254220</v>
      </c>
      <c r="P32" s="3">
        <v>246408</v>
      </c>
      <c r="Q32" s="3">
        <v>233960</v>
      </c>
      <c r="R32" s="3">
        <v>219929</v>
      </c>
      <c r="S32" s="3">
        <v>178162</v>
      </c>
      <c r="T32" s="3">
        <v>191317</v>
      </c>
      <c r="U32" s="3">
        <v>196020</v>
      </c>
      <c r="V32" s="3">
        <v>176828</v>
      </c>
      <c r="W32" s="3">
        <v>156876</v>
      </c>
      <c r="X32" s="3">
        <v>137322</v>
      </c>
      <c r="Y32" s="3">
        <f t="shared" si="9"/>
        <v>122132</v>
      </c>
      <c r="Z32" s="3"/>
      <c r="AA32" s="3"/>
      <c r="AB32" s="3"/>
      <c r="AC32" s="3"/>
      <c r="AD32" s="3"/>
      <c r="AE32" s="89" t="s">
        <v>86</v>
      </c>
      <c r="AF32" s="90"/>
      <c r="AG32" s="92">
        <v>196020</v>
      </c>
      <c r="AH32" s="92">
        <v>176828</v>
      </c>
      <c r="AI32" s="92">
        <v>156876</v>
      </c>
      <c r="AJ32" s="92">
        <v>137322</v>
      </c>
      <c r="AK32" s="92">
        <v>122132</v>
      </c>
    </row>
    <row r="33" spans="4:37" ht="16">
      <c r="D33" s="14" t="s">
        <v>87</v>
      </c>
      <c r="E33" s="24"/>
      <c r="F33" s="24"/>
      <c r="G33" s="5">
        <v>0</v>
      </c>
      <c r="H33" s="5">
        <v>0</v>
      </c>
      <c r="I33" s="5">
        <v>0</v>
      </c>
      <c r="J33" s="5">
        <v>0</v>
      </c>
      <c r="K33" s="5">
        <v>0</v>
      </c>
      <c r="L33" s="5">
        <v>0</v>
      </c>
      <c r="M33" s="5">
        <v>0</v>
      </c>
      <c r="N33" s="5">
        <v>0</v>
      </c>
      <c r="O33" s="5">
        <v>0</v>
      </c>
      <c r="P33" s="5">
        <v>0</v>
      </c>
      <c r="Q33" s="5">
        <v>0</v>
      </c>
      <c r="R33" s="5">
        <v>6968</v>
      </c>
      <c r="S33" s="5">
        <v>6272</v>
      </c>
      <c r="T33" s="5">
        <v>6764</v>
      </c>
      <c r="U33" s="5">
        <v>6720</v>
      </c>
      <c r="V33" s="5">
        <v>6906</v>
      </c>
      <c r="W33" s="5">
        <v>6967</v>
      </c>
      <c r="X33" s="5">
        <v>7517</v>
      </c>
      <c r="Y33" s="3">
        <f t="shared" si="9"/>
        <v>7969</v>
      </c>
      <c r="Z33" s="4"/>
      <c r="AA33" s="4"/>
      <c r="AB33" s="4"/>
      <c r="AC33" s="4"/>
      <c r="AD33" s="4"/>
      <c r="AE33" s="93" t="s">
        <v>87</v>
      </c>
      <c r="AF33" s="90"/>
      <c r="AG33" s="94">
        <v>6720</v>
      </c>
      <c r="AH33" s="94">
        <v>6906</v>
      </c>
      <c r="AI33" s="94">
        <v>6967</v>
      </c>
      <c r="AJ33" s="94">
        <v>7517</v>
      </c>
      <c r="AK33" s="94">
        <v>7969</v>
      </c>
    </row>
    <row r="34" spans="4:37" ht="16">
      <c r="D34" s="14" t="s">
        <v>88</v>
      </c>
      <c r="E34" s="24"/>
      <c r="F34" s="24"/>
      <c r="G34" s="4">
        <v>8515</v>
      </c>
      <c r="H34" s="4">
        <v>8409</v>
      </c>
      <c r="I34" s="4">
        <v>27780</v>
      </c>
      <c r="J34" s="4">
        <v>27138</v>
      </c>
      <c r="K34" s="4">
        <v>26571</v>
      </c>
      <c r="L34" s="4">
        <v>27183</v>
      </c>
      <c r="M34" s="4">
        <v>28907</v>
      </c>
      <c r="N34" s="4">
        <v>145061</v>
      </c>
      <c r="O34" s="4">
        <v>137244</v>
      </c>
      <c r="P34" s="4">
        <v>133464</v>
      </c>
      <c r="Q34" s="4">
        <v>145595</v>
      </c>
      <c r="R34" s="4">
        <v>127352</v>
      </c>
      <c r="S34" s="4">
        <v>99681</v>
      </c>
      <c r="T34" s="4">
        <v>97706</v>
      </c>
      <c r="U34" s="4">
        <v>88601</v>
      </c>
      <c r="V34" s="4">
        <v>77512</v>
      </c>
      <c r="W34" s="4">
        <v>65338</v>
      </c>
      <c r="X34" s="4">
        <v>58566</v>
      </c>
      <c r="Y34" s="3">
        <f t="shared" si="9"/>
        <v>53161</v>
      </c>
      <c r="Z34" s="4"/>
      <c r="AA34" s="4"/>
      <c r="AB34" s="4"/>
      <c r="AC34" s="4"/>
      <c r="AD34" s="4"/>
      <c r="AE34" s="93" t="s">
        <v>88</v>
      </c>
      <c r="AF34" s="90"/>
      <c r="AG34" s="94">
        <v>88601</v>
      </c>
      <c r="AH34" s="94">
        <v>77512</v>
      </c>
      <c r="AI34" s="94">
        <v>65338</v>
      </c>
      <c r="AJ34" s="94">
        <v>58566</v>
      </c>
      <c r="AK34" s="94">
        <v>53161</v>
      </c>
    </row>
    <row r="35" spans="4:37" ht="16">
      <c r="D35" s="14" t="s">
        <v>89</v>
      </c>
      <c r="E35" s="24"/>
      <c r="F35" s="24"/>
      <c r="G35" s="5">
        <v>0</v>
      </c>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89</v>
      </c>
      <c r="AF35" s="90"/>
      <c r="AG35" s="90">
        <v>0</v>
      </c>
      <c r="AH35" s="90">
        <v>0</v>
      </c>
      <c r="AI35" s="90">
        <v>0</v>
      </c>
      <c r="AJ35" s="90">
        <v>0</v>
      </c>
      <c r="AK35" s="90">
        <v>0</v>
      </c>
    </row>
    <row r="36" spans="4:37" ht="16">
      <c r="D36" s="14" t="s">
        <v>90</v>
      </c>
      <c r="E36" s="24"/>
      <c r="F36" s="24"/>
      <c r="G36" s="5">
        <v>4004</v>
      </c>
      <c r="H36" s="5">
        <v>17974</v>
      </c>
      <c r="I36" s="5">
        <v>5772</v>
      </c>
      <c r="J36" s="5">
        <v>32717</v>
      </c>
      <c r="K36" s="5">
        <v>89253</v>
      </c>
      <c r="L36" s="5">
        <v>126107</v>
      </c>
      <c r="M36" s="5">
        <v>152340</v>
      </c>
      <c r="N36" s="5">
        <v>40904</v>
      </c>
      <c r="O36" s="5">
        <v>41970</v>
      </c>
      <c r="P36" s="5">
        <v>37896</v>
      </c>
      <c r="Q36" s="5">
        <v>15295</v>
      </c>
      <c r="R36" s="5">
        <v>13849</v>
      </c>
      <c r="S36" s="5">
        <v>20341</v>
      </c>
      <c r="T36" s="5">
        <v>26651</v>
      </c>
      <c r="U36" s="5">
        <v>26396</v>
      </c>
      <c r="V36" s="5">
        <v>25040</v>
      </c>
      <c r="W36" s="4">
        <v>25140</v>
      </c>
      <c r="X36" s="5">
        <v>21140</v>
      </c>
      <c r="Y36" s="3">
        <f t="shared" si="9"/>
        <v>21140</v>
      </c>
      <c r="Z36" s="4"/>
      <c r="AA36" s="4"/>
      <c r="AB36" s="4"/>
      <c r="AC36" s="4"/>
      <c r="AD36" s="4"/>
      <c r="AE36" s="93" t="s">
        <v>90</v>
      </c>
      <c r="AF36" s="90"/>
      <c r="AG36" s="94">
        <v>26396</v>
      </c>
      <c r="AH36" s="94">
        <v>25040</v>
      </c>
      <c r="AI36" s="94">
        <v>25140</v>
      </c>
      <c r="AJ36" s="94">
        <v>21140</v>
      </c>
      <c r="AK36" s="94">
        <v>21140</v>
      </c>
    </row>
    <row r="37" spans="4:37" ht="16">
      <c r="D37" s="14" t="s">
        <v>91</v>
      </c>
      <c r="E37" s="24"/>
      <c r="F37" s="24"/>
      <c r="G37" s="5">
        <v>27807</v>
      </c>
      <c r="H37" s="5">
        <v>23809</v>
      </c>
      <c r="I37" s="5">
        <v>29643</v>
      </c>
      <c r="J37" s="5">
        <v>46216</v>
      </c>
      <c r="K37" s="5">
        <v>53227</v>
      </c>
      <c r="L37" s="5">
        <v>55867</v>
      </c>
      <c r="M37" s="5">
        <v>61064</v>
      </c>
      <c r="N37" s="5">
        <v>54958</v>
      </c>
      <c r="O37" s="5">
        <v>50331</v>
      </c>
      <c r="P37" s="5">
        <v>45832</v>
      </c>
      <c r="Q37" s="5">
        <v>38567</v>
      </c>
      <c r="R37" s="4">
        <v>35767</v>
      </c>
      <c r="S37" s="4">
        <v>0</v>
      </c>
      <c r="T37" s="4">
        <v>0</v>
      </c>
      <c r="U37" s="4">
        <v>0</v>
      </c>
      <c r="V37" s="4">
        <v>0</v>
      </c>
      <c r="W37" s="4">
        <v>0</v>
      </c>
      <c r="X37" s="4">
        <v>0</v>
      </c>
      <c r="Y37" s="3">
        <f t="shared" si="9"/>
        <v>0</v>
      </c>
      <c r="Z37" s="5"/>
      <c r="AA37" s="5"/>
      <c r="AB37" s="5"/>
      <c r="AC37" s="5"/>
      <c r="AD37" s="5"/>
      <c r="AE37" s="93" t="s">
        <v>91</v>
      </c>
      <c r="AF37" s="90"/>
      <c r="AG37" s="90">
        <v>0</v>
      </c>
      <c r="AH37" s="90">
        <v>0</v>
      </c>
      <c r="AI37" s="90">
        <v>0</v>
      </c>
      <c r="AJ37" s="90">
        <v>0</v>
      </c>
      <c r="AK37" s="90">
        <v>0</v>
      </c>
    </row>
    <row r="38" spans="4:37" ht="16">
      <c r="D38" s="14" t="s">
        <v>92</v>
      </c>
      <c r="E38" s="24"/>
      <c r="F38" s="24"/>
      <c r="G38" s="5">
        <v>325</v>
      </c>
      <c r="H38" s="5">
        <v>327</v>
      </c>
      <c r="I38" s="5">
        <v>654</v>
      </c>
      <c r="J38" s="5">
        <v>1295</v>
      </c>
      <c r="K38" s="5">
        <v>2754</v>
      </c>
      <c r="L38" s="4">
        <v>1583</v>
      </c>
      <c r="M38" s="4">
        <v>15499</v>
      </c>
      <c r="N38" s="4">
        <v>14242</v>
      </c>
      <c r="O38" s="4">
        <v>24676</v>
      </c>
      <c r="P38" s="4">
        <v>29216</v>
      </c>
      <c r="Q38" s="4">
        <v>34503</v>
      </c>
      <c r="R38" s="4">
        <v>35993</v>
      </c>
      <c r="S38" s="4">
        <v>51867</v>
      </c>
      <c r="T38" s="4">
        <v>60197</v>
      </c>
      <c r="U38" s="4">
        <v>74302</v>
      </c>
      <c r="V38" s="4">
        <v>67370</v>
      </c>
      <c r="W38" s="4">
        <v>59431</v>
      </c>
      <c r="X38" s="4">
        <v>50099</v>
      </c>
      <c r="Y38" s="3">
        <f t="shared" si="9"/>
        <v>39863</v>
      </c>
      <c r="Z38" s="4"/>
      <c r="AA38" s="4"/>
      <c r="AB38" s="4"/>
      <c r="AC38" s="4"/>
      <c r="AD38" s="4"/>
      <c r="AE38" s="93" t="s">
        <v>92</v>
      </c>
      <c r="AF38" s="90"/>
      <c r="AG38" s="94">
        <v>74302</v>
      </c>
      <c r="AH38" s="94">
        <v>67370</v>
      </c>
      <c r="AI38" s="94">
        <v>59431</v>
      </c>
      <c r="AJ38" s="94">
        <v>50099</v>
      </c>
      <c r="AK38" s="94">
        <v>39863</v>
      </c>
    </row>
    <row r="39" spans="4:37" ht="16">
      <c r="D39" s="15" t="s">
        <v>93</v>
      </c>
      <c r="E39" s="25"/>
      <c r="F39" s="25"/>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3">
        <f t="shared" si="9"/>
        <v>0</v>
      </c>
      <c r="Z39" s="5"/>
      <c r="AA39" s="5"/>
      <c r="AB39" s="5"/>
      <c r="AC39" s="5"/>
      <c r="AD39" s="5"/>
      <c r="AE39" s="93" t="s">
        <v>93</v>
      </c>
      <c r="AF39" s="90"/>
      <c r="AG39" s="90">
        <v>0</v>
      </c>
      <c r="AH39" s="90">
        <v>0</v>
      </c>
      <c r="AI39" s="90">
        <v>0</v>
      </c>
      <c r="AJ39" s="90">
        <v>0</v>
      </c>
      <c r="AK39" s="90">
        <v>0</v>
      </c>
    </row>
    <row r="40" spans="4:37" ht="16">
      <c r="D40" s="16" t="s">
        <v>94</v>
      </c>
      <c r="E40" s="26"/>
      <c r="F40" s="26"/>
      <c r="G40" s="3">
        <v>68823</v>
      </c>
      <c r="H40" s="3">
        <v>103518</v>
      </c>
      <c r="I40" s="3">
        <v>192381</v>
      </c>
      <c r="J40" s="3">
        <v>236040</v>
      </c>
      <c r="K40" s="3">
        <v>298546</v>
      </c>
      <c r="L40" s="3">
        <v>348285</v>
      </c>
      <c r="M40" s="3">
        <v>377072</v>
      </c>
      <c r="N40" s="3">
        <v>381644</v>
      </c>
      <c r="O40" s="3">
        <v>366192</v>
      </c>
      <c r="P40" s="3">
        <v>340810</v>
      </c>
      <c r="Q40" s="3">
        <v>331816</v>
      </c>
      <c r="R40" s="3">
        <v>370907</v>
      </c>
      <c r="S40" s="3">
        <v>365250</v>
      </c>
      <c r="T40" s="3">
        <v>382546</v>
      </c>
      <c r="U40" s="3">
        <v>419257</v>
      </c>
      <c r="V40" s="3">
        <v>426594</v>
      </c>
      <c r="W40" s="3">
        <v>475436</v>
      </c>
      <c r="X40" s="3">
        <v>531221</v>
      </c>
      <c r="Y40" s="3">
        <f t="shared" si="9"/>
        <v>491413</v>
      </c>
      <c r="Z40" s="3"/>
      <c r="AA40" s="3"/>
      <c r="AB40" s="3"/>
      <c r="AC40" s="3"/>
      <c r="AD40" s="3"/>
      <c r="AE40" s="89" t="s">
        <v>94</v>
      </c>
      <c r="AF40" s="90"/>
      <c r="AG40" s="92">
        <v>419257</v>
      </c>
      <c r="AH40" s="92">
        <v>426594</v>
      </c>
      <c r="AI40" s="92">
        <v>475436</v>
      </c>
      <c r="AJ40" s="92">
        <v>531221</v>
      </c>
      <c r="AK40" s="92">
        <v>491413</v>
      </c>
    </row>
    <row r="41" spans="4:37" ht="16">
      <c r="D41" s="12" t="s">
        <v>95</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95</v>
      </c>
      <c r="AF41" s="90"/>
      <c r="AG41" s="91"/>
      <c r="AH41" s="91"/>
      <c r="AI41" s="91"/>
      <c r="AJ41" s="91"/>
      <c r="AK41" s="91"/>
    </row>
    <row r="42" spans="4:37" ht="16">
      <c r="D42" s="13" t="s">
        <v>96</v>
      </c>
      <c r="E42" s="23"/>
      <c r="F42" s="23"/>
      <c r="G42" s="3">
        <v>7653</v>
      </c>
      <c r="H42" s="3">
        <v>10163</v>
      </c>
      <c r="I42" s="3">
        <v>7800</v>
      </c>
      <c r="J42" s="3">
        <v>28075</v>
      </c>
      <c r="K42" s="3">
        <v>19629</v>
      </c>
      <c r="L42" s="3">
        <v>28041</v>
      </c>
      <c r="M42" s="3">
        <v>58425</v>
      </c>
      <c r="N42" s="3">
        <v>64225</v>
      </c>
      <c r="O42" s="3">
        <v>54043</v>
      </c>
      <c r="P42" s="3">
        <v>35279</v>
      </c>
      <c r="Q42" s="3">
        <v>19553</v>
      </c>
      <c r="R42" s="3">
        <v>45139</v>
      </c>
      <c r="S42" s="3">
        <v>31965</v>
      </c>
      <c r="T42" s="3">
        <v>24763</v>
      </c>
      <c r="U42" s="3">
        <v>32869</v>
      </c>
      <c r="V42" s="3">
        <v>39523</v>
      </c>
      <c r="W42" s="3">
        <v>46745</v>
      </c>
      <c r="X42" s="3">
        <v>62638</v>
      </c>
      <c r="Y42" s="3">
        <f t="shared" si="9"/>
        <v>49046</v>
      </c>
      <c r="Z42" s="3"/>
      <c r="AA42" s="3"/>
      <c r="AB42" s="3"/>
      <c r="AC42" s="3"/>
      <c r="AD42" s="3"/>
      <c r="AE42" s="89" t="s">
        <v>96</v>
      </c>
      <c r="AF42" s="90"/>
      <c r="AG42" s="92">
        <v>32869</v>
      </c>
      <c r="AH42" s="92">
        <v>39523</v>
      </c>
      <c r="AI42" s="92">
        <v>46745</v>
      </c>
      <c r="AJ42" s="92">
        <v>62638</v>
      </c>
      <c r="AK42" s="92">
        <v>49046</v>
      </c>
    </row>
    <row r="43" spans="4:37" ht="16">
      <c r="D43" s="14" t="s">
        <v>97</v>
      </c>
      <c r="E43" s="24"/>
      <c r="F43" s="24"/>
      <c r="G43" s="4">
        <v>7653</v>
      </c>
      <c r="H43" s="4">
        <v>10163</v>
      </c>
      <c r="I43" s="4">
        <v>6244</v>
      </c>
      <c r="J43" s="4">
        <v>26439</v>
      </c>
      <c r="K43" s="4">
        <v>17928</v>
      </c>
      <c r="L43" s="4">
        <v>26251</v>
      </c>
      <c r="M43" s="4">
        <v>56568</v>
      </c>
      <c r="N43" s="4">
        <v>62218</v>
      </c>
      <c r="O43" s="4">
        <v>54043</v>
      </c>
      <c r="P43" s="4">
        <v>35279</v>
      </c>
      <c r="Q43" s="4">
        <v>19553</v>
      </c>
      <c r="R43" s="4">
        <v>42763</v>
      </c>
      <c r="S43" s="4">
        <v>29173</v>
      </c>
      <c r="T43" s="4">
        <v>21479</v>
      </c>
      <c r="U43" s="4">
        <v>28971</v>
      </c>
      <c r="V43" s="4">
        <v>34915</v>
      </c>
      <c r="W43" s="4">
        <v>41661</v>
      </c>
      <c r="X43" s="4">
        <v>57113</v>
      </c>
      <c r="Y43" s="3">
        <f t="shared" si="9"/>
        <v>43093</v>
      </c>
      <c r="Z43" s="4"/>
      <c r="AA43" s="4"/>
      <c r="AB43" s="4"/>
      <c r="AC43" s="4"/>
      <c r="AD43" s="4"/>
      <c r="AE43" s="93" t="s">
        <v>97</v>
      </c>
      <c r="AF43" s="90"/>
      <c r="AG43" s="94">
        <v>28971</v>
      </c>
      <c r="AH43" s="94">
        <v>34915</v>
      </c>
      <c r="AI43" s="94">
        <v>41661</v>
      </c>
      <c r="AJ43" s="94">
        <v>57113</v>
      </c>
      <c r="AK43" s="94">
        <v>43093</v>
      </c>
    </row>
    <row r="44" spans="4:37" ht="16">
      <c r="D44" s="17" t="s">
        <v>98</v>
      </c>
      <c r="E44" s="27"/>
      <c r="F44" s="27"/>
      <c r="G44" s="4">
        <v>0</v>
      </c>
      <c r="H44" s="4">
        <v>2000</v>
      </c>
      <c r="I44" s="4">
        <v>0</v>
      </c>
      <c r="J44" s="4">
        <v>18000</v>
      </c>
      <c r="K44" s="4">
        <v>11147</v>
      </c>
      <c r="L44" s="4">
        <v>0</v>
      </c>
      <c r="M44" s="5">
        <v>30000</v>
      </c>
      <c r="N44" s="5">
        <v>34238</v>
      </c>
      <c r="O44" s="4">
        <v>30927</v>
      </c>
      <c r="P44" s="4">
        <v>17520</v>
      </c>
      <c r="Q44" s="4">
        <v>0</v>
      </c>
      <c r="R44" s="4">
        <v>0</v>
      </c>
      <c r="S44" s="4">
        <v>0</v>
      </c>
      <c r="T44" s="5">
        <v>0</v>
      </c>
      <c r="U44" s="5">
        <v>0</v>
      </c>
      <c r="V44" s="5">
        <v>0</v>
      </c>
      <c r="W44" s="4">
        <v>0</v>
      </c>
      <c r="X44" s="4">
        <v>0</v>
      </c>
      <c r="Y44" s="3">
        <f t="shared" si="9"/>
        <v>0</v>
      </c>
      <c r="Z44" s="4"/>
      <c r="AA44" s="4"/>
      <c r="AB44" s="4"/>
      <c r="AC44" s="4"/>
      <c r="AD44" s="4"/>
      <c r="AE44" s="93" t="s">
        <v>98</v>
      </c>
      <c r="AF44" s="90"/>
      <c r="AG44" s="90">
        <v>0</v>
      </c>
      <c r="AH44" s="90">
        <v>0</v>
      </c>
      <c r="AI44" s="90">
        <v>0</v>
      </c>
      <c r="AJ44" s="90">
        <v>0</v>
      </c>
      <c r="AK44" s="90">
        <v>0</v>
      </c>
    </row>
    <row r="45" spans="4:37" ht="16">
      <c r="D45" s="17" t="s">
        <v>99</v>
      </c>
      <c r="E45" s="27"/>
      <c r="F45" s="27"/>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99</v>
      </c>
      <c r="AF45" s="90"/>
      <c r="AG45" s="90">
        <v>0</v>
      </c>
      <c r="AH45" s="90">
        <v>0</v>
      </c>
      <c r="AI45" s="90">
        <v>0</v>
      </c>
      <c r="AJ45" s="90">
        <v>0</v>
      </c>
      <c r="AK45" s="90">
        <v>0</v>
      </c>
    </row>
    <row r="46" spans="4:37" ht="16">
      <c r="D46" s="17" t="s">
        <v>100</v>
      </c>
      <c r="E46" s="27"/>
      <c r="F46" s="27"/>
      <c r="G46" s="4">
        <v>1063</v>
      </c>
      <c r="H46" s="4">
        <v>2129</v>
      </c>
      <c r="I46" s="4">
        <v>2746</v>
      </c>
      <c r="J46" s="4">
        <v>4386</v>
      </c>
      <c r="K46" s="4">
        <v>3548</v>
      </c>
      <c r="L46" s="4">
        <v>5048</v>
      </c>
      <c r="M46" s="4">
        <v>11401</v>
      </c>
      <c r="N46" s="4">
        <v>6530</v>
      </c>
      <c r="O46" s="4">
        <v>5837</v>
      </c>
      <c r="P46" s="4">
        <v>3587</v>
      </c>
      <c r="Q46" s="4">
        <v>2705</v>
      </c>
      <c r="R46" s="4">
        <v>4747</v>
      </c>
      <c r="S46" s="4">
        <v>5300</v>
      </c>
      <c r="T46" s="4">
        <v>6080</v>
      </c>
      <c r="U46" s="4">
        <v>8038</v>
      </c>
      <c r="V46" s="4">
        <v>8855</v>
      </c>
      <c r="W46" s="4">
        <v>6988</v>
      </c>
      <c r="X46" s="4">
        <v>10050</v>
      </c>
      <c r="Y46" s="3">
        <f t="shared" si="9"/>
        <v>12186</v>
      </c>
      <c r="Z46" s="4"/>
      <c r="AA46" s="4"/>
      <c r="AB46" s="4"/>
      <c r="AC46" s="4"/>
      <c r="AD46" s="4"/>
      <c r="AE46" s="93" t="s">
        <v>100</v>
      </c>
      <c r="AF46" s="90"/>
      <c r="AG46" s="94">
        <v>8038</v>
      </c>
      <c r="AH46" s="94">
        <v>8855</v>
      </c>
      <c r="AI46" s="94">
        <v>6988</v>
      </c>
      <c r="AJ46" s="94">
        <v>10050</v>
      </c>
      <c r="AK46" s="94">
        <v>12186</v>
      </c>
    </row>
    <row r="47" spans="4:37" ht="16">
      <c r="D47" s="17" t="s">
        <v>101</v>
      </c>
      <c r="E47" s="27"/>
      <c r="F47" s="27"/>
      <c r="G47" s="4">
        <v>173</v>
      </c>
      <c r="H47" s="4">
        <v>282</v>
      </c>
      <c r="I47" s="4">
        <v>200</v>
      </c>
      <c r="J47" s="4">
        <v>159</v>
      </c>
      <c r="K47" s="4">
        <v>137</v>
      </c>
      <c r="L47" s="5">
        <v>1089</v>
      </c>
      <c r="M47" s="4">
        <v>700</v>
      </c>
      <c r="N47" s="4">
        <v>521</v>
      </c>
      <c r="O47" s="4">
        <v>183</v>
      </c>
      <c r="P47" s="4">
        <v>1140</v>
      </c>
      <c r="Q47" s="4">
        <v>1266</v>
      </c>
      <c r="R47" s="4">
        <v>23636</v>
      </c>
      <c r="S47" s="4">
        <v>1108</v>
      </c>
      <c r="T47" s="4">
        <v>90</v>
      </c>
      <c r="U47" s="4">
        <v>1431</v>
      </c>
      <c r="V47" s="4">
        <v>986</v>
      </c>
      <c r="W47" s="4">
        <v>1963</v>
      </c>
      <c r="X47" s="4">
        <v>2912</v>
      </c>
      <c r="Y47" s="3">
        <f t="shared" si="9"/>
        <v>1692</v>
      </c>
      <c r="Z47" s="4"/>
      <c r="AA47" s="4"/>
      <c r="AB47" s="4"/>
      <c r="AC47" s="4"/>
      <c r="AD47" s="4"/>
      <c r="AE47" s="93" t="s">
        <v>101</v>
      </c>
      <c r="AF47" s="90"/>
      <c r="AG47" s="94">
        <v>1431</v>
      </c>
      <c r="AH47" s="90">
        <v>986</v>
      </c>
      <c r="AI47" s="94">
        <v>1963</v>
      </c>
      <c r="AJ47" s="94">
        <v>2912</v>
      </c>
      <c r="AK47" s="94">
        <v>1692</v>
      </c>
    </row>
    <row r="48" spans="4:37" ht="16">
      <c r="D48" s="17" t="s">
        <v>102</v>
      </c>
      <c r="E48" s="27"/>
      <c r="F48" s="27"/>
      <c r="G48" s="4">
        <v>780</v>
      </c>
      <c r="H48" s="4">
        <v>156</v>
      </c>
      <c r="I48" s="4">
        <v>148</v>
      </c>
      <c r="J48" s="4">
        <v>1633</v>
      </c>
      <c r="K48" s="4">
        <v>1585</v>
      </c>
      <c r="L48" s="4">
        <v>15798</v>
      </c>
      <c r="M48" s="4">
        <v>6722</v>
      </c>
      <c r="N48" s="4">
        <v>11954</v>
      </c>
      <c r="O48" s="4">
        <v>4568</v>
      </c>
      <c r="P48" s="4">
        <v>1916</v>
      </c>
      <c r="Q48" s="4">
        <v>6505</v>
      </c>
      <c r="R48" s="4">
        <v>7341</v>
      </c>
      <c r="S48" s="4">
        <v>7940</v>
      </c>
      <c r="T48" s="4">
        <v>5387</v>
      </c>
      <c r="U48" s="4">
        <v>5389</v>
      </c>
      <c r="V48" s="4">
        <v>8700</v>
      </c>
      <c r="W48" s="4">
        <v>12800</v>
      </c>
      <c r="X48" s="4">
        <v>23069</v>
      </c>
      <c r="Y48" s="3">
        <f t="shared" si="9"/>
        <v>9454</v>
      </c>
      <c r="Z48" s="4"/>
      <c r="AA48" s="4"/>
      <c r="AB48" s="4"/>
      <c r="AC48" s="4"/>
      <c r="AD48" s="4"/>
      <c r="AE48" s="93" t="s">
        <v>102</v>
      </c>
      <c r="AF48" s="90"/>
      <c r="AG48" s="94">
        <v>5389</v>
      </c>
      <c r="AH48" s="94">
        <v>8700</v>
      </c>
      <c r="AI48" s="94">
        <v>12800</v>
      </c>
      <c r="AJ48" s="94">
        <v>23069</v>
      </c>
      <c r="AK48" s="94">
        <v>9454</v>
      </c>
    </row>
    <row r="49" spans="4:37" ht="16">
      <c r="D49" s="17" t="s">
        <v>103</v>
      </c>
      <c r="E49" s="27"/>
      <c r="F49" s="27"/>
      <c r="G49" s="4">
        <v>548</v>
      </c>
      <c r="H49" s="4">
        <v>831</v>
      </c>
      <c r="I49" s="4">
        <v>128</v>
      </c>
      <c r="J49" s="4">
        <v>1004</v>
      </c>
      <c r="K49" s="4">
        <v>1199</v>
      </c>
      <c r="L49" s="4">
        <v>2543</v>
      </c>
      <c r="M49" s="4">
        <v>5253</v>
      </c>
      <c r="N49" s="4">
        <v>4312</v>
      </c>
      <c r="O49" s="4">
        <v>2784</v>
      </c>
      <c r="P49" s="4">
        <v>3533</v>
      </c>
      <c r="Q49" s="4">
        <v>3973</v>
      </c>
      <c r="R49" s="4">
        <v>5387</v>
      </c>
      <c r="S49" s="4">
        <v>5180</v>
      </c>
      <c r="T49" s="4">
        <v>6437</v>
      </c>
      <c r="U49" s="4">
        <v>7689</v>
      </c>
      <c r="V49" s="4">
        <v>8609</v>
      </c>
      <c r="W49" s="4">
        <v>11720</v>
      </c>
      <c r="X49" s="4">
        <v>12686</v>
      </c>
      <c r="Y49" s="3">
        <f t="shared" si="9"/>
        <v>10656</v>
      </c>
      <c r="Z49" s="4"/>
      <c r="AA49" s="4"/>
      <c r="AB49" s="4"/>
      <c r="AC49" s="4"/>
      <c r="AD49" s="4"/>
      <c r="AE49" s="93" t="s">
        <v>103</v>
      </c>
      <c r="AF49" s="90"/>
      <c r="AG49" s="94">
        <v>7689</v>
      </c>
      <c r="AH49" s="94">
        <v>8609</v>
      </c>
      <c r="AI49" s="94">
        <v>11720</v>
      </c>
      <c r="AJ49" s="94">
        <v>12686</v>
      </c>
      <c r="AK49" s="94">
        <v>10656</v>
      </c>
    </row>
    <row r="50" spans="4:37" ht="16">
      <c r="D50" s="17" t="s">
        <v>104</v>
      </c>
      <c r="E50" s="27"/>
      <c r="F50" s="27"/>
      <c r="G50" s="4">
        <v>3156</v>
      </c>
      <c r="H50" s="4">
        <v>2942</v>
      </c>
      <c r="I50" s="4">
        <v>2366</v>
      </c>
      <c r="J50" s="4">
        <v>1476</v>
      </c>
      <c r="K50" s="4">
        <v>1278</v>
      </c>
      <c r="L50" s="4">
        <v>1495</v>
      </c>
      <c r="M50" s="4">
        <v>1580</v>
      </c>
      <c r="N50" s="4">
        <v>1336</v>
      </c>
      <c r="O50" s="4">
        <v>8267</v>
      </c>
      <c r="P50" s="4">
        <v>6449</v>
      </c>
      <c r="Q50" s="4">
        <v>3955</v>
      </c>
      <c r="R50" s="4">
        <v>774</v>
      </c>
      <c r="S50" s="4">
        <v>850</v>
      </c>
      <c r="T50" s="4">
        <v>1083</v>
      </c>
      <c r="U50" s="4">
        <v>570</v>
      </c>
      <c r="V50" s="4">
        <v>829</v>
      </c>
      <c r="W50" s="4">
        <v>758</v>
      </c>
      <c r="X50" s="4">
        <v>494</v>
      </c>
      <c r="Y50" s="3">
        <f t="shared" si="9"/>
        <v>658</v>
      </c>
      <c r="Z50" s="4"/>
      <c r="AA50" s="4"/>
      <c r="AB50" s="4"/>
      <c r="AC50" s="4"/>
      <c r="AD50" s="4"/>
      <c r="AE50" s="93" t="s">
        <v>104</v>
      </c>
      <c r="AF50" s="90"/>
      <c r="AG50" s="90">
        <v>570</v>
      </c>
      <c r="AH50" s="90">
        <v>829</v>
      </c>
      <c r="AI50" s="90">
        <v>758</v>
      </c>
      <c r="AJ50" s="90">
        <v>494</v>
      </c>
      <c r="AK50" s="90">
        <v>658</v>
      </c>
    </row>
    <row r="51" spans="4:37" ht="16">
      <c r="D51" s="17" t="s">
        <v>105</v>
      </c>
      <c r="E51" s="27"/>
      <c r="F51" s="27"/>
      <c r="G51" s="5">
        <v>0</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105</v>
      </c>
      <c r="AF51" s="90"/>
      <c r="AG51" s="90">
        <v>0</v>
      </c>
      <c r="AH51" s="90">
        <v>0</v>
      </c>
      <c r="AI51" s="90">
        <v>0</v>
      </c>
      <c r="AJ51" s="90">
        <v>0</v>
      </c>
      <c r="AK51" s="90">
        <v>0</v>
      </c>
    </row>
    <row r="52" spans="4:37" ht="16">
      <c r="D52" s="17" t="s">
        <v>106</v>
      </c>
      <c r="E52" s="27"/>
      <c r="F52" s="27"/>
      <c r="G52" s="5">
        <v>0</v>
      </c>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106</v>
      </c>
      <c r="AF52" s="90"/>
      <c r="AG52" s="90">
        <v>0</v>
      </c>
      <c r="AH52" s="90">
        <v>0</v>
      </c>
      <c r="AI52" s="90">
        <v>0</v>
      </c>
      <c r="AJ52" s="90">
        <v>0</v>
      </c>
      <c r="AK52" s="90">
        <v>0</v>
      </c>
    </row>
    <row r="53" spans="4:37" ht="16">
      <c r="D53" s="17" t="s">
        <v>107</v>
      </c>
      <c r="E53" s="27"/>
      <c r="F53" s="27"/>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107</v>
      </c>
      <c r="AF53" s="90"/>
      <c r="AG53" s="90">
        <v>0</v>
      </c>
      <c r="AH53" s="90">
        <v>0</v>
      </c>
      <c r="AI53" s="90">
        <v>0</v>
      </c>
      <c r="AJ53" s="90">
        <v>0</v>
      </c>
      <c r="AK53" s="90">
        <v>0</v>
      </c>
    </row>
    <row r="54" spans="4:37" ht="16">
      <c r="D54" s="17" t="s">
        <v>108</v>
      </c>
      <c r="E54" s="27"/>
      <c r="F54" s="27"/>
      <c r="G54" s="4">
        <v>1034</v>
      </c>
      <c r="H54" s="4">
        <v>1586</v>
      </c>
      <c r="I54" s="4">
        <v>656</v>
      </c>
      <c r="J54" s="4">
        <v>492</v>
      </c>
      <c r="K54" s="5">
        <v>640</v>
      </c>
      <c r="L54" s="4">
        <v>828</v>
      </c>
      <c r="M54" s="4">
        <v>912</v>
      </c>
      <c r="N54" s="5">
        <v>3326</v>
      </c>
      <c r="O54" s="4">
        <v>1477</v>
      </c>
      <c r="P54" s="4">
        <v>1134</v>
      </c>
      <c r="Q54" s="4">
        <v>1149</v>
      </c>
      <c r="R54" s="4">
        <v>579</v>
      </c>
      <c r="S54" s="4">
        <v>7601</v>
      </c>
      <c r="T54" s="4">
        <v>61</v>
      </c>
      <c r="U54" s="4">
        <v>77</v>
      </c>
      <c r="V54" s="4">
        <v>186</v>
      </c>
      <c r="W54" s="4">
        <v>0</v>
      </c>
      <c r="X54" s="4">
        <v>40</v>
      </c>
      <c r="Y54" s="3">
        <f t="shared" si="9"/>
        <v>128</v>
      </c>
      <c r="Z54" s="4"/>
      <c r="AA54" s="4"/>
      <c r="AB54" s="4"/>
      <c r="AC54" s="4"/>
      <c r="AD54" s="4"/>
      <c r="AE54" s="93" t="s">
        <v>108</v>
      </c>
      <c r="AF54" s="90"/>
      <c r="AG54" s="90">
        <v>77</v>
      </c>
      <c r="AH54" s="90">
        <v>186</v>
      </c>
      <c r="AI54" s="90">
        <v>0</v>
      </c>
      <c r="AJ54" s="90">
        <v>40</v>
      </c>
      <c r="AK54" s="90">
        <v>128</v>
      </c>
    </row>
    <row r="55" spans="4:37" ht="16">
      <c r="D55" s="17" t="s">
        <v>109</v>
      </c>
      <c r="E55" s="27"/>
      <c r="F55" s="27"/>
      <c r="G55" s="5">
        <v>0</v>
      </c>
      <c r="H55" s="5">
        <v>0</v>
      </c>
      <c r="I55" s="5">
        <v>0</v>
      </c>
      <c r="J55" s="5">
        <v>0</v>
      </c>
      <c r="K55" s="5">
        <v>0</v>
      </c>
      <c r="L55" s="5">
        <v>0</v>
      </c>
      <c r="M55" s="5">
        <v>0</v>
      </c>
      <c r="N55" s="5">
        <v>0</v>
      </c>
      <c r="O55" s="5">
        <v>0</v>
      </c>
      <c r="P55" s="5">
        <v>0</v>
      </c>
      <c r="Q55" s="5">
        <v>0</v>
      </c>
      <c r="R55" s="5">
        <v>269</v>
      </c>
      <c r="S55" s="5">
        <v>0</v>
      </c>
      <c r="T55" s="5">
        <v>0</v>
      </c>
      <c r="U55" s="5">
        <v>0</v>
      </c>
      <c r="V55" s="5">
        <v>0</v>
      </c>
      <c r="W55" s="5">
        <v>0</v>
      </c>
      <c r="X55" s="5">
        <v>0</v>
      </c>
      <c r="Y55" s="3">
        <f t="shared" si="9"/>
        <v>0</v>
      </c>
      <c r="Z55" s="5"/>
      <c r="AA55" s="5"/>
      <c r="AB55" s="5"/>
      <c r="AC55" s="5"/>
      <c r="AD55" s="5"/>
      <c r="AE55" s="93" t="s">
        <v>109</v>
      </c>
      <c r="AF55" s="90"/>
      <c r="AG55" s="90">
        <v>0</v>
      </c>
      <c r="AH55" s="90">
        <v>0</v>
      </c>
      <c r="AI55" s="90">
        <v>0</v>
      </c>
      <c r="AJ55" s="90">
        <v>0</v>
      </c>
      <c r="AK55" s="90">
        <v>0</v>
      </c>
    </row>
    <row r="56" spans="4:37" ht="16">
      <c r="D56" s="17" t="s">
        <v>110</v>
      </c>
      <c r="E56" s="27"/>
      <c r="F56" s="27"/>
      <c r="G56" s="5">
        <v>899</v>
      </c>
      <c r="H56" s="5">
        <v>238</v>
      </c>
      <c r="I56" s="5">
        <v>2</v>
      </c>
      <c r="J56" s="4">
        <v>-712</v>
      </c>
      <c r="K56" s="4">
        <v>-1605</v>
      </c>
      <c r="L56" s="5">
        <v>-550</v>
      </c>
      <c r="M56" s="4">
        <v>0</v>
      </c>
      <c r="N56" s="4">
        <v>0</v>
      </c>
      <c r="O56" s="4">
        <v>0</v>
      </c>
      <c r="P56" s="4">
        <v>0</v>
      </c>
      <c r="Q56" s="4">
        <v>0</v>
      </c>
      <c r="R56" s="4">
        <v>30</v>
      </c>
      <c r="S56" s="4">
        <v>1194</v>
      </c>
      <c r="T56" s="4">
        <v>2341</v>
      </c>
      <c r="U56" s="4">
        <v>5777</v>
      </c>
      <c r="V56" s="4">
        <v>6749</v>
      </c>
      <c r="W56" s="4">
        <v>7431</v>
      </c>
      <c r="X56" s="4">
        <v>7863</v>
      </c>
      <c r="Y56" s="3">
        <f t="shared" si="9"/>
        <v>8318</v>
      </c>
      <c r="Z56" s="4"/>
      <c r="AA56" s="4"/>
      <c r="AB56" s="4"/>
      <c r="AC56" s="4"/>
      <c r="AD56" s="4"/>
      <c r="AE56" s="93" t="s">
        <v>110</v>
      </c>
      <c r="AF56" s="90"/>
      <c r="AG56" s="94">
        <v>5777</v>
      </c>
      <c r="AH56" s="94">
        <v>6749</v>
      </c>
      <c r="AI56" s="94">
        <v>7431</v>
      </c>
      <c r="AJ56" s="94">
        <v>7863</v>
      </c>
      <c r="AK56" s="94">
        <v>8318</v>
      </c>
    </row>
    <row r="57" spans="4:37" ht="16">
      <c r="D57" s="17" t="s">
        <v>111</v>
      </c>
      <c r="E57" s="27"/>
      <c r="F57" s="27"/>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111</v>
      </c>
      <c r="AF57" s="90"/>
      <c r="AG57" s="90">
        <v>0</v>
      </c>
      <c r="AH57" s="90">
        <v>0</v>
      </c>
      <c r="AI57" s="90">
        <v>0</v>
      </c>
      <c r="AJ57" s="90">
        <v>0</v>
      </c>
      <c r="AK57" s="90">
        <v>0</v>
      </c>
    </row>
    <row r="58" spans="4:37" ht="16">
      <c r="D58" s="17" t="s">
        <v>112</v>
      </c>
      <c r="E58" s="27"/>
      <c r="F58" s="27"/>
      <c r="G58" s="5">
        <v>0</v>
      </c>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112</v>
      </c>
      <c r="AF58" s="90"/>
      <c r="AG58" s="90">
        <v>0</v>
      </c>
      <c r="AH58" s="90">
        <v>0</v>
      </c>
      <c r="AI58" s="90">
        <v>0</v>
      </c>
      <c r="AJ58" s="90">
        <v>0</v>
      </c>
      <c r="AK58" s="90">
        <v>0</v>
      </c>
    </row>
    <row r="59" spans="4:37" ht="16">
      <c r="D59" s="14" t="s">
        <v>113</v>
      </c>
      <c r="E59" s="24"/>
      <c r="F59" s="24"/>
      <c r="G59" s="4">
        <v>0</v>
      </c>
      <c r="H59" s="4">
        <v>0</v>
      </c>
      <c r="I59" s="4">
        <v>1555</v>
      </c>
      <c r="J59" s="4">
        <v>1636</v>
      </c>
      <c r="K59" s="4">
        <v>1701</v>
      </c>
      <c r="L59" s="4">
        <v>1791</v>
      </c>
      <c r="M59" s="4">
        <v>1857</v>
      </c>
      <c r="N59" s="4">
        <v>2007</v>
      </c>
      <c r="O59" s="4">
        <v>0</v>
      </c>
      <c r="P59" s="4">
        <v>0</v>
      </c>
      <c r="Q59" s="4">
        <v>0</v>
      </c>
      <c r="R59" s="4">
        <v>2376</v>
      </c>
      <c r="S59" s="4">
        <v>2792</v>
      </c>
      <c r="T59" s="4">
        <v>3284</v>
      </c>
      <c r="U59" s="4">
        <v>3898</v>
      </c>
      <c r="V59" s="4">
        <v>4608</v>
      </c>
      <c r="W59" s="4">
        <v>5084</v>
      </c>
      <c r="X59" s="4">
        <v>5526</v>
      </c>
      <c r="Y59" s="3">
        <f t="shared" si="9"/>
        <v>5954</v>
      </c>
      <c r="Z59" s="5"/>
      <c r="AA59" s="5"/>
      <c r="AB59" s="5"/>
      <c r="AC59" s="5"/>
      <c r="AD59" s="5"/>
      <c r="AE59" s="93" t="s">
        <v>113</v>
      </c>
      <c r="AF59" s="90"/>
      <c r="AG59" s="94">
        <v>3898</v>
      </c>
      <c r="AH59" s="94">
        <v>4608</v>
      </c>
      <c r="AI59" s="94">
        <v>5084</v>
      </c>
      <c r="AJ59" s="94">
        <v>5526</v>
      </c>
      <c r="AK59" s="94">
        <v>5954</v>
      </c>
    </row>
    <row r="60" spans="4:37" ht="16">
      <c r="D60" s="17" t="s">
        <v>114</v>
      </c>
      <c r="E60" s="27"/>
      <c r="F60" s="27"/>
      <c r="G60" s="4">
        <v>0</v>
      </c>
      <c r="H60" s="4">
        <v>0</v>
      </c>
      <c r="I60" s="4">
        <v>0</v>
      </c>
      <c r="J60" s="4">
        <v>0</v>
      </c>
      <c r="K60" s="4">
        <v>0</v>
      </c>
      <c r="L60" s="5">
        <v>0</v>
      </c>
      <c r="M60" s="5">
        <v>0</v>
      </c>
      <c r="N60" s="5">
        <v>0</v>
      </c>
      <c r="O60" s="5">
        <v>0</v>
      </c>
      <c r="P60" s="4">
        <v>0</v>
      </c>
      <c r="Q60" s="4">
        <v>0</v>
      </c>
      <c r="R60" s="4">
        <v>0</v>
      </c>
      <c r="S60" s="4">
        <v>0</v>
      </c>
      <c r="T60" s="4">
        <v>0</v>
      </c>
      <c r="U60" s="4">
        <v>0</v>
      </c>
      <c r="V60" s="5">
        <v>0</v>
      </c>
      <c r="W60" s="5">
        <v>0</v>
      </c>
      <c r="X60" s="5">
        <v>0</v>
      </c>
      <c r="Y60" s="3">
        <f t="shared" si="9"/>
        <v>0</v>
      </c>
      <c r="Z60" s="5"/>
      <c r="AA60" s="5"/>
      <c r="AB60" s="5"/>
      <c r="AC60" s="5"/>
      <c r="AD60" s="5"/>
      <c r="AE60" s="93" t="s">
        <v>114</v>
      </c>
      <c r="AF60" s="90"/>
      <c r="AG60" s="90">
        <v>0</v>
      </c>
      <c r="AH60" s="90">
        <v>0</v>
      </c>
      <c r="AI60" s="90">
        <v>0</v>
      </c>
      <c r="AJ60" s="90">
        <v>0</v>
      </c>
      <c r="AK60" s="90">
        <v>0</v>
      </c>
    </row>
    <row r="61" spans="4:37" ht="16">
      <c r="D61" s="17" t="s">
        <v>115</v>
      </c>
      <c r="E61" s="27"/>
      <c r="F61" s="27"/>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115</v>
      </c>
      <c r="AF61" s="90"/>
      <c r="AG61" s="90">
        <v>0</v>
      </c>
      <c r="AH61" s="90">
        <v>0</v>
      </c>
      <c r="AI61" s="90">
        <v>0</v>
      </c>
      <c r="AJ61" s="90">
        <v>0</v>
      </c>
      <c r="AK61" s="90">
        <v>0</v>
      </c>
    </row>
    <row r="62" spans="4:37" ht="16">
      <c r="D62" s="17" t="s">
        <v>116</v>
      </c>
      <c r="E62" s="27"/>
      <c r="F62" s="27"/>
      <c r="G62" s="5">
        <v>0</v>
      </c>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116</v>
      </c>
      <c r="AF62" s="90"/>
      <c r="AG62" s="90">
        <v>0</v>
      </c>
      <c r="AH62" s="90">
        <v>0</v>
      </c>
      <c r="AI62" s="90">
        <v>0</v>
      </c>
      <c r="AJ62" s="90">
        <v>0</v>
      </c>
      <c r="AK62" s="90">
        <v>0</v>
      </c>
    </row>
    <row r="63" spans="4:37" ht="16">
      <c r="D63" s="17" t="s">
        <v>117</v>
      </c>
      <c r="E63" s="27"/>
      <c r="F63" s="27"/>
      <c r="G63" s="5">
        <v>0</v>
      </c>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117</v>
      </c>
      <c r="AF63" s="90"/>
      <c r="AG63" s="90">
        <v>0</v>
      </c>
      <c r="AH63" s="90">
        <v>0</v>
      </c>
      <c r="AI63" s="90">
        <v>0</v>
      </c>
      <c r="AJ63" s="90">
        <v>0</v>
      </c>
      <c r="AK63" s="90">
        <v>0</v>
      </c>
    </row>
    <row r="64" spans="4:37" ht="16">
      <c r="D64" s="17" t="s">
        <v>118</v>
      </c>
      <c r="E64" s="27"/>
      <c r="F64" s="27"/>
      <c r="G64" s="5">
        <v>0</v>
      </c>
      <c r="H64" s="5">
        <v>0</v>
      </c>
      <c r="I64" s="5">
        <v>0</v>
      </c>
      <c r="J64" s="4">
        <v>0</v>
      </c>
      <c r="K64" s="4">
        <v>0</v>
      </c>
      <c r="L64" s="4">
        <v>0</v>
      </c>
      <c r="M64" s="4">
        <v>0</v>
      </c>
      <c r="N64" s="4">
        <v>0</v>
      </c>
      <c r="O64" s="4">
        <v>0</v>
      </c>
      <c r="P64" s="4">
        <v>0</v>
      </c>
      <c r="Q64" s="4">
        <v>0</v>
      </c>
      <c r="R64" s="4">
        <v>0</v>
      </c>
      <c r="S64" s="4">
        <v>0</v>
      </c>
      <c r="T64" s="4">
        <v>0</v>
      </c>
      <c r="U64" s="4">
        <v>0</v>
      </c>
      <c r="V64" s="4">
        <v>0</v>
      </c>
      <c r="W64" s="4">
        <v>0</v>
      </c>
      <c r="X64" s="4">
        <v>0</v>
      </c>
      <c r="Y64" s="3">
        <f t="shared" si="9"/>
        <v>0</v>
      </c>
      <c r="Z64" s="5"/>
      <c r="AA64" s="5"/>
      <c r="AB64" s="5"/>
      <c r="AC64" s="5"/>
      <c r="AD64" s="5"/>
      <c r="AE64" s="93" t="s">
        <v>118</v>
      </c>
      <c r="AF64" s="90"/>
      <c r="AG64" s="90">
        <v>0</v>
      </c>
      <c r="AH64" s="90">
        <v>0</v>
      </c>
      <c r="AI64" s="90">
        <v>0</v>
      </c>
      <c r="AJ64" s="90">
        <v>0</v>
      </c>
      <c r="AK64" s="90">
        <v>0</v>
      </c>
    </row>
    <row r="65" spans="4:37" ht="16">
      <c r="D65" s="17" t="s">
        <v>119</v>
      </c>
      <c r="E65" s="27"/>
      <c r="F65" s="27"/>
      <c r="G65" s="5">
        <v>0</v>
      </c>
      <c r="H65" s="5">
        <v>0</v>
      </c>
      <c r="I65" s="5">
        <v>0</v>
      </c>
      <c r="J65" s="5">
        <v>0</v>
      </c>
      <c r="K65" s="5">
        <v>0</v>
      </c>
      <c r="L65" s="5">
        <v>0</v>
      </c>
      <c r="M65" s="5">
        <v>0</v>
      </c>
      <c r="N65" s="5">
        <v>0</v>
      </c>
      <c r="O65" s="5">
        <v>0</v>
      </c>
      <c r="P65" s="5">
        <v>0</v>
      </c>
      <c r="Q65" s="5">
        <v>0</v>
      </c>
      <c r="R65" s="5">
        <v>0</v>
      </c>
      <c r="S65" s="5">
        <v>0</v>
      </c>
      <c r="T65" s="4">
        <v>0</v>
      </c>
      <c r="U65" s="4">
        <v>0</v>
      </c>
      <c r="V65" s="4">
        <v>0</v>
      </c>
      <c r="W65" s="5">
        <v>0</v>
      </c>
      <c r="X65" s="5">
        <v>0</v>
      </c>
      <c r="Y65" s="3">
        <f t="shared" si="9"/>
        <v>0</v>
      </c>
      <c r="Z65" s="5"/>
      <c r="AA65" s="5"/>
      <c r="AB65" s="5"/>
      <c r="AC65" s="5"/>
      <c r="AD65" s="5"/>
      <c r="AE65" s="93" t="s">
        <v>119</v>
      </c>
      <c r="AF65" s="90"/>
      <c r="AG65" s="90">
        <v>0</v>
      </c>
      <c r="AH65" s="90">
        <v>0</v>
      </c>
      <c r="AI65" s="90">
        <v>0</v>
      </c>
      <c r="AJ65" s="90">
        <v>0</v>
      </c>
      <c r="AK65" s="90">
        <v>0</v>
      </c>
    </row>
    <row r="66" spans="4:37" ht="16">
      <c r="D66" s="17" t="s">
        <v>120</v>
      </c>
      <c r="E66" s="27"/>
      <c r="F66" s="27"/>
      <c r="G66" s="5">
        <v>0</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120</v>
      </c>
      <c r="AF66" s="90"/>
      <c r="AG66" s="90">
        <v>0</v>
      </c>
      <c r="AH66" s="90">
        <v>0</v>
      </c>
      <c r="AI66" s="90">
        <v>0</v>
      </c>
      <c r="AJ66" s="90">
        <v>0</v>
      </c>
      <c r="AK66" s="90">
        <v>0</v>
      </c>
    </row>
    <row r="67" spans="4:37" ht="16">
      <c r="D67" s="17" t="s">
        <v>121</v>
      </c>
      <c r="E67" s="27"/>
      <c r="F67" s="27"/>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121</v>
      </c>
      <c r="AF67" s="90"/>
      <c r="AG67" s="90">
        <v>0</v>
      </c>
      <c r="AH67" s="90">
        <v>0</v>
      </c>
      <c r="AI67" s="90">
        <v>0</v>
      </c>
      <c r="AJ67" s="90">
        <v>0</v>
      </c>
      <c r="AK67" s="90">
        <v>0</v>
      </c>
    </row>
    <row r="68" spans="4:37" ht="16">
      <c r="D68" s="17" t="s">
        <v>122</v>
      </c>
      <c r="E68" s="27"/>
      <c r="F68" s="27"/>
      <c r="G68" s="5">
        <v>0</v>
      </c>
      <c r="H68" s="5">
        <v>0</v>
      </c>
      <c r="I68" s="5">
        <v>1555</v>
      </c>
      <c r="J68" s="5">
        <v>1636</v>
      </c>
      <c r="K68" s="5">
        <v>1701</v>
      </c>
      <c r="L68" s="5">
        <v>1791</v>
      </c>
      <c r="M68" s="4">
        <v>1857</v>
      </c>
      <c r="N68" s="4">
        <v>2007</v>
      </c>
      <c r="O68" s="5">
        <v>0</v>
      </c>
      <c r="P68" s="5">
        <v>0</v>
      </c>
      <c r="Q68" s="5">
        <v>0</v>
      </c>
      <c r="R68" s="5">
        <v>0</v>
      </c>
      <c r="S68" s="5">
        <v>0</v>
      </c>
      <c r="T68" s="5">
        <v>0</v>
      </c>
      <c r="U68" s="5">
        <v>0</v>
      </c>
      <c r="V68" s="5">
        <v>0</v>
      </c>
      <c r="W68" s="5">
        <v>0</v>
      </c>
      <c r="X68" s="5">
        <v>0</v>
      </c>
      <c r="Y68" s="3">
        <f t="shared" si="9"/>
        <v>0</v>
      </c>
      <c r="Z68" s="5"/>
      <c r="AA68" s="5"/>
      <c r="AB68" s="5"/>
      <c r="AC68" s="5"/>
      <c r="AD68" s="5"/>
      <c r="AE68" s="93" t="s">
        <v>122</v>
      </c>
      <c r="AF68" s="90"/>
      <c r="AG68" s="90">
        <v>0</v>
      </c>
      <c r="AH68" s="90">
        <v>0</v>
      </c>
      <c r="AI68" s="90">
        <v>0</v>
      </c>
      <c r="AJ68" s="90">
        <v>0</v>
      </c>
      <c r="AK68" s="90">
        <v>0</v>
      </c>
    </row>
    <row r="69" spans="4:37" ht="16">
      <c r="D69" s="17" t="s">
        <v>123</v>
      </c>
      <c r="E69" s="27"/>
      <c r="F69" s="27"/>
      <c r="G69" s="5">
        <v>0</v>
      </c>
      <c r="H69" s="5">
        <v>0</v>
      </c>
      <c r="I69" s="5">
        <v>0</v>
      </c>
      <c r="J69" s="5">
        <v>0</v>
      </c>
      <c r="K69" s="5">
        <v>0</v>
      </c>
      <c r="L69" s="5">
        <v>0</v>
      </c>
      <c r="M69" s="5">
        <v>0</v>
      </c>
      <c r="N69" s="5">
        <v>0</v>
      </c>
      <c r="O69" s="5">
        <v>0</v>
      </c>
      <c r="P69" s="5">
        <v>0</v>
      </c>
      <c r="Q69" s="5">
        <v>0</v>
      </c>
      <c r="R69" s="5">
        <v>2376</v>
      </c>
      <c r="S69" s="5">
        <v>2792</v>
      </c>
      <c r="T69" s="5">
        <v>3284</v>
      </c>
      <c r="U69" s="5">
        <v>3898</v>
      </c>
      <c r="V69" s="5">
        <v>4608</v>
      </c>
      <c r="W69" s="5">
        <v>5084</v>
      </c>
      <c r="X69" s="5">
        <v>5526</v>
      </c>
      <c r="Y69" s="3">
        <f t="shared" si="9"/>
        <v>5954</v>
      </c>
      <c r="Z69" s="5"/>
      <c r="AA69" s="5"/>
      <c r="AB69" s="5"/>
      <c r="AC69" s="5"/>
      <c r="AD69" s="5"/>
      <c r="AE69" s="93" t="s">
        <v>123</v>
      </c>
      <c r="AF69" s="90"/>
      <c r="AG69" s="94">
        <v>3898</v>
      </c>
      <c r="AH69" s="94">
        <v>4608</v>
      </c>
      <c r="AI69" s="94">
        <v>5084</v>
      </c>
      <c r="AJ69" s="94">
        <v>5526</v>
      </c>
      <c r="AK69" s="94">
        <v>5954</v>
      </c>
    </row>
    <row r="70" spans="4:37" ht="16">
      <c r="D70" s="17" t="s">
        <v>124</v>
      </c>
      <c r="E70" s="27"/>
      <c r="F70" s="27"/>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93" t="s">
        <v>124</v>
      </c>
      <c r="AF70" s="90"/>
      <c r="AG70" s="90">
        <v>0</v>
      </c>
      <c r="AH70" s="90">
        <v>0</v>
      </c>
      <c r="AI70" s="90">
        <v>0</v>
      </c>
      <c r="AJ70" s="90">
        <v>0</v>
      </c>
      <c r="AK70" s="90">
        <v>0</v>
      </c>
    </row>
    <row r="71" spans="4:37" ht="16">
      <c r="D71" s="17" t="s">
        <v>125</v>
      </c>
      <c r="E71" s="27"/>
      <c r="F71" s="27"/>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125</v>
      </c>
      <c r="AF71" s="90"/>
      <c r="AG71" s="90">
        <v>0</v>
      </c>
      <c r="AH71" s="90">
        <v>0</v>
      </c>
      <c r="AI71" s="90">
        <v>0</v>
      </c>
      <c r="AJ71" s="90">
        <v>0</v>
      </c>
      <c r="AK71" s="90">
        <v>0</v>
      </c>
    </row>
    <row r="72" spans="4:37" ht="16">
      <c r="D72" s="13" t="s">
        <v>126</v>
      </c>
      <c r="E72" s="23"/>
      <c r="F72" s="23"/>
      <c r="G72" s="3">
        <v>61170</v>
      </c>
      <c r="H72" s="3">
        <v>93355</v>
      </c>
      <c r="I72" s="3">
        <v>184581</v>
      </c>
      <c r="J72" s="3">
        <v>207965</v>
      </c>
      <c r="K72" s="3">
        <v>278916</v>
      </c>
      <c r="L72" s="3">
        <v>320243</v>
      </c>
      <c r="M72" s="3">
        <v>318647</v>
      </c>
      <c r="N72" s="3">
        <v>317419</v>
      </c>
      <c r="O72" s="3">
        <v>312149</v>
      </c>
      <c r="P72" s="3">
        <v>305532</v>
      </c>
      <c r="Q72" s="3">
        <v>312263</v>
      </c>
      <c r="R72" s="3">
        <v>325768</v>
      </c>
      <c r="S72" s="3">
        <v>333285</v>
      </c>
      <c r="T72" s="3">
        <v>357783</v>
      </c>
      <c r="U72" s="3">
        <v>386388</v>
      </c>
      <c r="V72" s="3">
        <v>387070</v>
      </c>
      <c r="W72" s="3">
        <v>428691</v>
      </c>
      <c r="X72" s="3">
        <v>468583</v>
      </c>
      <c r="Y72" s="3">
        <f t="shared" si="9"/>
        <v>442366</v>
      </c>
      <c r="Z72" s="3"/>
      <c r="AA72" s="3"/>
      <c r="AB72" s="3"/>
      <c r="AC72" s="3"/>
      <c r="AD72" s="3"/>
      <c r="AE72" s="89" t="s">
        <v>126</v>
      </c>
      <c r="AF72" s="90"/>
      <c r="AG72" s="92">
        <v>386388</v>
      </c>
      <c r="AH72" s="92">
        <v>387070</v>
      </c>
      <c r="AI72" s="92">
        <v>428691</v>
      </c>
      <c r="AJ72" s="92">
        <v>468583</v>
      </c>
      <c r="AK72" s="92">
        <v>442366</v>
      </c>
    </row>
    <row r="73" spans="4:37" ht="16">
      <c r="D73" s="14" t="s">
        <v>127</v>
      </c>
      <c r="E73" s="24"/>
      <c r="F73" s="24"/>
      <c r="G73" s="4">
        <v>61170</v>
      </c>
      <c r="H73" s="4">
        <v>93355</v>
      </c>
      <c r="I73" s="4">
        <v>184581</v>
      </c>
      <c r="J73" s="4">
        <v>207965</v>
      </c>
      <c r="K73" s="4">
        <v>278916</v>
      </c>
      <c r="L73" s="4">
        <v>320243</v>
      </c>
      <c r="M73" s="4">
        <v>318647</v>
      </c>
      <c r="N73" s="4">
        <v>317419</v>
      </c>
      <c r="O73" s="4">
        <v>312149</v>
      </c>
      <c r="P73" s="4">
        <v>305532</v>
      </c>
      <c r="Q73" s="4">
        <v>312263</v>
      </c>
      <c r="R73" s="4">
        <v>325768</v>
      </c>
      <c r="S73" s="4">
        <v>333285</v>
      </c>
      <c r="T73" s="4">
        <v>357783</v>
      </c>
      <c r="U73" s="4">
        <v>386388</v>
      </c>
      <c r="V73" s="4">
        <v>387070</v>
      </c>
      <c r="W73" s="4">
        <v>428691</v>
      </c>
      <c r="X73" s="4">
        <v>468583</v>
      </c>
      <c r="Y73" s="3">
        <f t="shared" si="9"/>
        <v>442366</v>
      </c>
      <c r="Z73" s="4"/>
      <c r="AA73" s="4"/>
      <c r="AB73" s="4"/>
      <c r="AC73" s="4"/>
      <c r="AD73" s="4"/>
      <c r="AE73" s="93" t="s">
        <v>127</v>
      </c>
      <c r="AF73" s="90"/>
      <c r="AG73" s="94">
        <v>386388</v>
      </c>
      <c r="AH73" s="94">
        <v>387070</v>
      </c>
      <c r="AI73" s="94">
        <v>428691</v>
      </c>
      <c r="AJ73" s="94">
        <v>468583</v>
      </c>
      <c r="AK73" s="94">
        <v>442366</v>
      </c>
    </row>
    <row r="74" spans="4:37" ht="16">
      <c r="D74" s="14" t="s">
        <v>128</v>
      </c>
      <c r="E74" s="24"/>
      <c r="F74" s="24"/>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128</v>
      </c>
      <c r="AF74" s="90"/>
      <c r="AG74" s="90">
        <v>0</v>
      </c>
      <c r="AH74" s="90">
        <v>0</v>
      </c>
      <c r="AI74" s="90">
        <v>0</v>
      </c>
      <c r="AJ74" s="90">
        <v>0</v>
      </c>
      <c r="AK74" s="90">
        <v>0</v>
      </c>
    </row>
    <row r="75" spans="4:37" ht="16">
      <c r="D75" s="16" t="s">
        <v>129</v>
      </c>
      <c r="E75" s="26"/>
      <c r="F75" s="26"/>
      <c r="G75" s="3">
        <v>68823</v>
      </c>
      <c r="H75" s="3">
        <v>103518</v>
      </c>
      <c r="I75" s="3">
        <v>192381</v>
      </c>
      <c r="J75" s="3">
        <v>236040</v>
      </c>
      <c r="K75" s="3">
        <v>298546</v>
      </c>
      <c r="L75" s="3">
        <v>348285</v>
      </c>
      <c r="M75" s="3">
        <v>377072</v>
      </c>
      <c r="N75" s="3">
        <v>381644</v>
      </c>
      <c r="O75" s="3">
        <v>366192</v>
      </c>
      <c r="P75" s="3">
        <v>340810</v>
      </c>
      <c r="Q75" s="3">
        <v>331816</v>
      </c>
      <c r="R75" s="3">
        <v>370907</v>
      </c>
      <c r="S75" s="3">
        <v>365250</v>
      </c>
      <c r="T75" s="3">
        <v>382546</v>
      </c>
      <c r="U75" s="3">
        <v>419257</v>
      </c>
      <c r="V75" s="3">
        <v>426594</v>
      </c>
      <c r="W75" s="3">
        <v>475436</v>
      </c>
      <c r="X75" s="3">
        <v>531221</v>
      </c>
      <c r="Y75" s="3">
        <f t="shared" si="9"/>
        <v>491413</v>
      </c>
      <c r="Z75" s="3"/>
      <c r="AA75" s="3"/>
      <c r="AB75" s="3"/>
      <c r="AC75" s="3"/>
      <c r="AD75" s="3"/>
      <c r="AE75" s="89" t="s">
        <v>129</v>
      </c>
      <c r="AF75" s="90"/>
      <c r="AG75" s="92">
        <v>419257</v>
      </c>
      <c r="AH75" s="92">
        <v>426594</v>
      </c>
      <c r="AI75" s="92">
        <v>475436</v>
      </c>
      <c r="AJ75" s="92">
        <v>531221</v>
      </c>
      <c r="AK75" s="92">
        <v>491413</v>
      </c>
    </row>
    <row r="76" spans="4:37">
      <c r="G76" s="1"/>
      <c r="H76" s="1"/>
      <c r="I76" s="1"/>
      <c r="J76" s="1"/>
      <c r="K76" s="1"/>
      <c r="L76" s="1"/>
      <c r="M76" s="1"/>
      <c r="N76" s="1"/>
      <c r="O76" s="1"/>
      <c r="P76" s="1"/>
      <c r="Q76" s="1"/>
      <c r="R76" s="1"/>
      <c r="S76" s="1"/>
      <c r="T76" s="1"/>
      <c r="U76" s="1"/>
      <c r="V76" s="1"/>
      <c r="W76" s="1"/>
      <c r="X76" s="1"/>
      <c r="Y76" s="3">
        <f t="shared" si="9"/>
        <v>0</v>
      </c>
      <c r="Z76" s="1"/>
      <c r="AA76" s="1"/>
      <c r="AB76" s="1"/>
      <c r="AC76" s="1"/>
      <c r="AD76" s="1"/>
      <c r="AE76" s="1"/>
    </row>
    <row r="77" spans="4:37" ht="16">
      <c r="D77" s="16" t="s">
        <v>130</v>
      </c>
      <c r="E77" s="26"/>
      <c r="F77" s="26"/>
      <c r="G77" s="3">
        <v>65515</v>
      </c>
      <c r="H77" s="3">
        <v>88427</v>
      </c>
      <c r="I77" s="3">
        <v>83978</v>
      </c>
      <c r="J77" s="3">
        <v>101352</v>
      </c>
      <c r="K77" s="3">
        <v>158732</v>
      </c>
      <c r="L77" s="3">
        <v>192607</v>
      </c>
      <c r="M77" s="3">
        <v>236308</v>
      </c>
      <c r="N77" s="3">
        <v>219476</v>
      </c>
      <c r="O77" s="3">
        <v>215999</v>
      </c>
      <c r="P77" s="3">
        <v>148128</v>
      </c>
      <c r="Q77" s="3">
        <v>171110</v>
      </c>
      <c r="R77" s="3">
        <v>201510</v>
      </c>
      <c r="S77" s="3">
        <v>195424</v>
      </c>
      <c r="T77" s="3">
        <v>257621</v>
      </c>
      <c r="U77" s="3">
        <v>297821</v>
      </c>
      <c r="V77" s="3">
        <v>331527</v>
      </c>
      <c r="W77" s="3">
        <v>382489</v>
      </c>
      <c r="X77" s="3">
        <v>337423</v>
      </c>
      <c r="Y77" s="3">
        <f t="shared" si="9"/>
        <v>387820</v>
      </c>
      <c r="Z77" s="3"/>
      <c r="AA77" s="3"/>
      <c r="AB77" s="3"/>
      <c r="AC77" s="3"/>
      <c r="AD77" s="3"/>
      <c r="AE77" s="89" t="s">
        <v>130</v>
      </c>
      <c r="AF77" s="90"/>
      <c r="AG77" s="92">
        <v>297821</v>
      </c>
      <c r="AH77" s="92">
        <v>331527</v>
      </c>
      <c r="AI77" s="92">
        <v>382489</v>
      </c>
      <c r="AJ77" s="92">
        <v>337423</v>
      </c>
      <c r="AK77" s="92">
        <v>387820</v>
      </c>
    </row>
    <row r="78" spans="4:37" ht="16">
      <c r="D78" s="16" t="s">
        <v>131</v>
      </c>
      <c r="E78" s="26"/>
      <c r="F78" s="26"/>
      <c r="G78" s="2">
        <v>244</v>
      </c>
      <c r="H78" s="2">
        <v>253</v>
      </c>
      <c r="I78" s="2">
        <v>285</v>
      </c>
      <c r="J78" s="3">
        <v>0</v>
      </c>
      <c r="K78" s="3">
        <v>0</v>
      </c>
      <c r="L78" s="3">
        <v>0</v>
      </c>
      <c r="M78" s="3">
        <v>0</v>
      </c>
      <c r="N78" s="3">
        <v>0</v>
      </c>
      <c r="O78" s="3">
        <v>0</v>
      </c>
      <c r="P78" s="3">
        <v>0</v>
      </c>
      <c r="Q78" s="3">
        <v>0</v>
      </c>
      <c r="R78" s="3">
        <v>0</v>
      </c>
      <c r="S78" s="3">
        <v>0</v>
      </c>
      <c r="T78" s="3">
        <v>0</v>
      </c>
      <c r="U78" s="3">
        <v>0</v>
      </c>
      <c r="V78" s="3">
        <v>0</v>
      </c>
      <c r="W78" s="3">
        <v>0</v>
      </c>
      <c r="X78" s="3">
        <v>0</v>
      </c>
      <c r="Y78" s="3">
        <f t="shared" si="9"/>
        <v>0</v>
      </c>
      <c r="Z78" s="3"/>
      <c r="AA78" s="3"/>
      <c r="AB78" s="3"/>
      <c r="AC78" s="3"/>
      <c r="AD78" s="3"/>
      <c r="AE78" s="89" t="s">
        <v>131</v>
      </c>
      <c r="AF78" s="90"/>
      <c r="AG78" s="91">
        <v>0</v>
      </c>
      <c r="AH78" s="91">
        <v>0</v>
      </c>
      <c r="AI78" s="91">
        <v>0</v>
      </c>
      <c r="AJ78" s="91">
        <v>0</v>
      </c>
      <c r="AK78" s="91">
        <v>0</v>
      </c>
    </row>
    <row r="79" spans="4:37" ht="16">
      <c r="D79" s="16" t="s">
        <v>132</v>
      </c>
      <c r="E79" s="26"/>
      <c r="F79" s="26"/>
      <c r="G79" s="3">
        <v>65271</v>
      </c>
      <c r="H79" s="3">
        <v>88174</v>
      </c>
      <c r="I79" s="3">
        <v>83694</v>
      </c>
      <c r="J79" s="3">
        <v>101352</v>
      </c>
      <c r="K79" s="3">
        <v>158732</v>
      </c>
      <c r="L79" s="3">
        <v>192607</v>
      </c>
      <c r="M79" s="3">
        <v>236308</v>
      </c>
      <c r="N79" s="3">
        <v>219476</v>
      </c>
      <c r="O79" s="3">
        <v>215999</v>
      </c>
      <c r="P79" s="3">
        <v>148128</v>
      </c>
      <c r="Q79" s="3">
        <v>171110</v>
      </c>
      <c r="R79" s="3">
        <v>201510</v>
      </c>
      <c r="S79" s="3">
        <v>195424</v>
      </c>
      <c r="T79" s="3">
        <v>257621</v>
      </c>
      <c r="U79" s="3">
        <v>297821</v>
      </c>
      <c r="V79" s="3">
        <v>331527</v>
      </c>
      <c r="W79" s="3">
        <v>382489</v>
      </c>
      <c r="X79" s="3">
        <v>337423</v>
      </c>
      <c r="Y79" s="3">
        <f t="shared" si="9"/>
        <v>387820</v>
      </c>
      <c r="Z79" s="3"/>
      <c r="AA79" s="3"/>
      <c r="AB79" s="3"/>
      <c r="AC79" s="3"/>
      <c r="AD79" s="3"/>
      <c r="AE79" s="89" t="s">
        <v>132</v>
      </c>
      <c r="AF79" s="90"/>
      <c r="AG79" s="92">
        <v>297821</v>
      </c>
      <c r="AH79" s="92">
        <v>331527</v>
      </c>
      <c r="AI79" s="92">
        <v>382489</v>
      </c>
      <c r="AJ79" s="92">
        <v>337423</v>
      </c>
      <c r="AK79" s="92">
        <v>387820</v>
      </c>
    </row>
    <row r="80" spans="4:37" ht="16">
      <c r="D80" s="16" t="s">
        <v>133</v>
      </c>
      <c r="E80" s="26"/>
      <c r="F80" s="26"/>
      <c r="G80" s="3">
        <v>42337</v>
      </c>
      <c r="H80" s="3">
        <v>50244</v>
      </c>
      <c r="I80" s="3">
        <v>52514</v>
      </c>
      <c r="J80" s="3">
        <v>62408</v>
      </c>
      <c r="K80" s="3">
        <v>80909</v>
      </c>
      <c r="L80" s="3">
        <v>112307</v>
      </c>
      <c r="M80" s="3">
        <v>146493</v>
      </c>
      <c r="N80" s="3">
        <v>137914</v>
      </c>
      <c r="O80" s="3">
        <v>174784</v>
      </c>
      <c r="P80" s="3">
        <v>128199</v>
      </c>
      <c r="Q80" s="3">
        <v>140277</v>
      </c>
      <c r="R80" s="3">
        <v>141609</v>
      </c>
      <c r="S80" s="3">
        <v>140239</v>
      </c>
      <c r="T80" s="3">
        <v>177366</v>
      </c>
      <c r="U80" s="3">
        <v>205626</v>
      </c>
      <c r="V80" s="3">
        <v>229349</v>
      </c>
      <c r="W80" s="3">
        <v>260783</v>
      </c>
      <c r="X80" s="3">
        <v>242367</v>
      </c>
      <c r="Y80" s="3">
        <f t="shared" si="9"/>
        <v>284973</v>
      </c>
      <c r="Z80" s="3"/>
      <c r="AA80" s="3"/>
      <c r="AB80" s="3"/>
      <c r="AC80" s="3"/>
      <c r="AD80" s="3"/>
      <c r="AE80" s="89" t="s">
        <v>133</v>
      </c>
      <c r="AF80" s="90"/>
      <c r="AG80" s="92">
        <v>205626</v>
      </c>
      <c r="AH80" s="92">
        <v>229349</v>
      </c>
      <c r="AI80" s="92">
        <v>260783</v>
      </c>
      <c r="AJ80" s="92">
        <v>242367</v>
      </c>
      <c r="AK80" s="92">
        <v>284973</v>
      </c>
    </row>
    <row r="81" spans="4:37" ht="16">
      <c r="D81" s="16" t="s">
        <v>134</v>
      </c>
      <c r="E81" s="26"/>
      <c r="F81" s="26"/>
      <c r="G81" s="3">
        <v>22934</v>
      </c>
      <c r="H81" s="3">
        <v>37930</v>
      </c>
      <c r="I81" s="3">
        <v>31180</v>
      </c>
      <c r="J81" s="3">
        <v>38945</v>
      </c>
      <c r="K81" s="3">
        <v>77824</v>
      </c>
      <c r="L81" s="3">
        <v>80299</v>
      </c>
      <c r="M81" s="3">
        <v>89816</v>
      </c>
      <c r="N81" s="3">
        <v>81562</v>
      </c>
      <c r="O81" s="3">
        <v>41216</v>
      </c>
      <c r="P81" s="3">
        <v>19929</v>
      </c>
      <c r="Q81" s="3">
        <v>30833</v>
      </c>
      <c r="R81" s="3">
        <v>59901</v>
      </c>
      <c r="S81" s="3">
        <v>55185</v>
      </c>
      <c r="T81" s="3">
        <v>80255</v>
      </c>
      <c r="U81" s="3">
        <v>92195</v>
      </c>
      <c r="V81" s="3">
        <v>102178</v>
      </c>
      <c r="W81" s="3">
        <v>121706</v>
      </c>
      <c r="X81" s="3">
        <v>95056</v>
      </c>
      <c r="Y81" s="3">
        <f t="shared" si="9"/>
        <v>102847</v>
      </c>
      <c r="Z81" s="3"/>
      <c r="AA81" s="3"/>
      <c r="AB81" s="3"/>
      <c r="AC81" s="3"/>
      <c r="AD81" s="3"/>
      <c r="AE81" s="89" t="s">
        <v>134</v>
      </c>
      <c r="AF81" s="90"/>
      <c r="AG81" s="92">
        <v>92195</v>
      </c>
      <c r="AH81" s="92">
        <v>102178</v>
      </c>
      <c r="AI81" s="92">
        <v>121706</v>
      </c>
      <c r="AJ81" s="92">
        <v>95056</v>
      </c>
      <c r="AK81" s="92">
        <v>102847</v>
      </c>
    </row>
    <row r="82" spans="4:37" ht="16">
      <c r="D82" s="16" t="s">
        <v>135</v>
      </c>
      <c r="E82" s="26"/>
      <c r="F82" s="26"/>
      <c r="G82" s="3">
        <v>6405</v>
      </c>
      <c r="H82" s="3">
        <v>6770</v>
      </c>
      <c r="I82" s="3">
        <v>7068</v>
      </c>
      <c r="J82" s="3">
        <v>23111</v>
      </c>
      <c r="K82" s="3">
        <v>14976</v>
      </c>
      <c r="L82" s="3">
        <v>8078</v>
      </c>
      <c r="M82" s="3">
        <v>10601</v>
      </c>
      <c r="N82" s="3">
        <v>9038</v>
      </c>
      <c r="O82" s="3">
        <v>3125</v>
      </c>
      <c r="P82" s="3">
        <v>4975</v>
      </c>
      <c r="Q82" s="3">
        <v>1438</v>
      </c>
      <c r="R82" s="3">
        <v>11276</v>
      </c>
      <c r="S82" s="3">
        <v>6466</v>
      </c>
      <c r="T82" s="3">
        <v>9858</v>
      </c>
      <c r="U82" s="3">
        <v>6682</v>
      </c>
      <c r="V82" s="3">
        <v>8967</v>
      </c>
      <c r="W82" s="3">
        <v>10908</v>
      </c>
      <c r="X82" s="3">
        <v>25756</v>
      </c>
      <c r="Y82" s="3">
        <f t="shared" si="9"/>
        <v>11081</v>
      </c>
      <c r="Z82" s="3"/>
      <c r="AA82" s="3"/>
      <c r="AB82" s="3"/>
      <c r="AC82" s="3"/>
      <c r="AD82" s="3"/>
      <c r="AE82" s="89" t="s">
        <v>135</v>
      </c>
      <c r="AF82" s="90"/>
      <c r="AG82" s="92">
        <v>6682</v>
      </c>
      <c r="AH82" s="92">
        <v>8967</v>
      </c>
      <c r="AI82" s="92">
        <v>10908</v>
      </c>
      <c r="AJ82" s="92">
        <v>25756</v>
      </c>
      <c r="AK82" s="92">
        <v>11081</v>
      </c>
    </row>
    <row r="83" spans="4:37" ht="16">
      <c r="D83" s="12" t="s">
        <v>136</v>
      </c>
      <c r="E83" s="22"/>
      <c r="F83" s="22"/>
      <c r="G83" s="2">
        <v>82</v>
      </c>
      <c r="H83" s="2">
        <v>177</v>
      </c>
      <c r="I83" s="2">
        <v>239</v>
      </c>
      <c r="J83" s="2">
        <v>4544</v>
      </c>
      <c r="K83" s="3">
        <v>30364</v>
      </c>
      <c r="L83" s="3">
        <v>-13802</v>
      </c>
      <c r="M83" s="3">
        <v>3079</v>
      </c>
      <c r="N83" s="3">
        <v>13572</v>
      </c>
      <c r="O83" s="3">
        <v>6685</v>
      </c>
      <c r="P83" s="3">
        <v>6835</v>
      </c>
      <c r="Q83" s="3">
        <v>2055</v>
      </c>
      <c r="R83" s="3">
        <v>288</v>
      </c>
      <c r="S83" s="3">
        <v>140</v>
      </c>
      <c r="T83" s="3">
        <v>2392</v>
      </c>
      <c r="U83" s="3">
        <v>688</v>
      </c>
      <c r="V83" s="3">
        <v>12276</v>
      </c>
      <c r="W83" s="3">
        <v>-7665</v>
      </c>
      <c r="X83" s="3">
        <v>-4691</v>
      </c>
      <c r="Y83" s="3">
        <f t="shared" si="9"/>
        <v>32604</v>
      </c>
      <c r="Z83" s="3"/>
      <c r="AA83" s="3"/>
      <c r="AB83" s="3"/>
      <c r="AC83" s="3"/>
      <c r="AD83" s="3"/>
      <c r="AE83" s="89" t="s">
        <v>136</v>
      </c>
      <c r="AF83" s="90"/>
      <c r="AG83" s="91">
        <v>688</v>
      </c>
      <c r="AH83" s="92">
        <v>12276</v>
      </c>
      <c r="AI83" s="92">
        <v>-7665</v>
      </c>
      <c r="AJ83" s="92">
        <v>-4691</v>
      </c>
      <c r="AK83" s="92">
        <v>32604</v>
      </c>
    </row>
    <row r="84" spans="4:37" ht="16">
      <c r="D84" s="18" t="s">
        <v>137</v>
      </c>
      <c r="E84" s="28"/>
      <c r="F84" s="28"/>
      <c r="G84" s="2"/>
      <c r="H84" s="2">
        <v>8</v>
      </c>
      <c r="I84" s="2">
        <v>204</v>
      </c>
      <c r="J84" s="2">
        <v>108</v>
      </c>
      <c r="K84" s="3">
        <v>165</v>
      </c>
      <c r="L84" s="2">
        <v>615</v>
      </c>
      <c r="M84" s="2">
        <v>1284</v>
      </c>
      <c r="N84" s="2">
        <v>8091</v>
      </c>
      <c r="O84" s="3">
        <v>4020</v>
      </c>
      <c r="P84" s="3">
        <v>2645</v>
      </c>
      <c r="Q84" s="3">
        <v>775</v>
      </c>
      <c r="R84" s="3">
        <v>0</v>
      </c>
      <c r="S84" s="3">
        <v>0</v>
      </c>
      <c r="T84" s="3">
        <v>0</v>
      </c>
      <c r="U84" s="3">
        <v>0</v>
      </c>
      <c r="V84" s="3">
        <v>0</v>
      </c>
      <c r="W84" s="3">
        <v>0</v>
      </c>
      <c r="X84" s="3">
        <v>0</v>
      </c>
      <c r="Y84" s="3">
        <f t="shared" si="9"/>
        <v>0</v>
      </c>
      <c r="Z84" s="3"/>
      <c r="AA84" s="3"/>
      <c r="AB84" s="3"/>
      <c r="AC84" s="3"/>
      <c r="AD84" s="3"/>
      <c r="AE84" s="95" t="s">
        <v>137</v>
      </c>
      <c r="AF84" s="90"/>
      <c r="AG84" s="91">
        <v>0</v>
      </c>
      <c r="AH84" s="91">
        <v>0</v>
      </c>
      <c r="AI84" s="91">
        <v>0</v>
      </c>
      <c r="AJ84" s="91">
        <v>0</v>
      </c>
      <c r="AK84" s="91">
        <v>0</v>
      </c>
    </row>
    <row r="85" spans="4:37" ht="31">
      <c r="D85" s="16" t="s">
        <v>138</v>
      </c>
      <c r="E85" s="26"/>
      <c r="F85" s="26"/>
      <c r="G85" s="2">
        <v>0</v>
      </c>
      <c r="H85" s="2">
        <v>0</v>
      </c>
      <c r="I85" s="2">
        <v>0</v>
      </c>
      <c r="J85" s="2">
        <v>0</v>
      </c>
      <c r="K85" s="2">
        <v>0</v>
      </c>
      <c r="L85" s="2">
        <v>0</v>
      </c>
      <c r="M85" s="2">
        <v>0</v>
      </c>
      <c r="N85" s="2">
        <v>0</v>
      </c>
      <c r="O85" s="2">
        <v>0</v>
      </c>
      <c r="P85" s="2">
        <v>0</v>
      </c>
      <c r="Q85" s="2">
        <v>0</v>
      </c>
      <c r="R85" s="2">
        <v>0</v>
      </c>
      <c r="S85" s="2">
        <v>0</v>
      </c>
      <c r="T85" s="2">
        <v>0</v>
      </c>
      <c r="U85" s="2">
        <v>0</v>
      </c>
      <c r="V85" s="2">
        <v>0</v>
      </c>
      <c r="W85" s="2">
        <v>0</v>
      </c>
      <c r="X85" s="2">
        <v>0</v>
      </c>
      <c r="Y85" s="3">
        <f t="shared" si="9"/>
        <v>0</v>
      </c>
      <c r="Z85" s="2"/>
      <c r="AA85" s="2"/>
      <c r="AB85" s="2"/>
      <c r="AC85" s="2"/>
      <c r="AD85" s="2"/>
      <c r="AE85" s="89" t="s">
        <v>138</v>
      </c>
      <c r="AF85" s="90"/>
      <c r="AG85" s="91">
        <v>0</v>
      </c>
      <c r="AH85" s="91">
        <v>0</v>
      </c>
      <c r="AI85" s="91">
        <v>0</v>
      </c>
      <c r="AJ85" s="91">
        <v>0</v>
      </c>
      <c r="AK85" s="91">
        <v>0</v>
      </c>
    </row>
    <row r="86" spans="4:37" ht="16">
      <c r="D86" s="16" t="s">
        <v>139</v>
      </c>
      <c r="E86" s="26"/>
      <c r="F86" s="26"/>
      <c r="G86" s="3">
        <v>2519</v>
      </c>
      <c r="H86" s="3">
        <v>3091</v>
      </c>
      <c r="I86" s="3">
        <v>3352</v>
      </c>
      <c r="J86" s="3">
        <v>4197</v>
      </c>
      <c r="K86" s="3">
        <v>6091</v>
      </c>
      <c r="L86" s="3">
        <v>6792</v>
      </c>
      <c r="M86" s="3">
        <v>8542</v>
      </c>
      <c r="N86" s="3">
        <v>6528</v>
      </c>
      <c r="O86" s="3">
        <v>3818</v>
      </c>
      <c r="P86" s="3">
        <v>1221</v>
      </c>
      <c r="Q86" s="3">
        <v>321</v>
      </c>
      <c r="R86" s="3">
        <v>246</v>
      </c>
      <c r="S86" s="3">
        <v>209</v>
      </c>
      <c r="T86" s="3">
        <v>309</v>
      </c>
      <c r="U86" s="3">
        <v>240</v>
      </c>
      <c r="V86" s="3">
        <v>291</v>
      </c>
      <c r="W86" s="3">
        <v>367</v>
      </c>
      <c r="X86" s="3">
        <v>102</v>
      </c>
      <c r="Y86" s="3">
        <f t="shared" si="9"/>
        <v>13</v>
      </c>
      <c r="Z86" s="3"/>
      <c r="AA86" s="3"/>
      <c r="AB86" s="3"/>
      <c r="AC86" s="3"/>
      <c r="AD86" s="3"/>
      <c r="AE86" s="89" t="s">
        <v>139</v>
      </c>
      <c r="AF86" s="90"/>
      <c r="AG86" s="91">
        <v>240</v>
      </c>
      <c r="AH86" s="91">
        <v>291</v>
      </c>
      <c r="AI86" s="91">
        <v>367</v>
      </c>
      <c r="AJ86" s="91">
        <v>102</v>
      </c>
      <c r="AK86" s="91">
        <v>13</v>
      </c>
    </row>
    <row r="87" spans="4:37" ht="16">
      <c r="D87" s="16" t="s">
        <v>140</v>
      </c>
      <c r="E87" s="26"/>
      <c r="F87" s="26"/>
      <c r="G87" s="3">
        <v>4289</v>
      </c>
      <c r="H87" s="3">
        <v>5092</v>
      </c>
      <c r="I87" s="3">
        <v>4934</v>
      </c>
      <c r="J87" s="3">
        <v>5740</v>
      </c>
      <c r="K87" s="3">
        <v>7918</v>
      </c>
      <c r="L87" s="3">
        <v>13555</v>
      </c>
      <c r="M87" s="3">
        <v>18303</v>
      </c>
      <c r="N87" s="3">
        <v>20906</v>
      </c>
      <c r="O87" s="3">
        <v>16872</v>
      </c>
      <c r="P87" s="3">
        <v>7321</v>
      </c>
      <c r="Q87" s="3">
        <v>10564</v>
      </c>
      <c r="R87" s="3">
        <v>13765</v>
      </c>
      <c r="S87" s="3">
        <v>15509</v>
      </c>
      <c r="T87" s="3">
        <v>14049</v>
      </c>
      <c r="U87" s="3">
        <v>14917</v>
      </c>
      <c r="V87" s="3">
        <v>14772</v>
      </c>
      <c r="W87" s="3">
        <v>17665</v>
      </c>
      <c r="X87" s="3">
        <v>15779</v>
      </c>
      <c r="Y87" s="3">
        <f t="shared" si="9"/>
        <v>16579</v>
      </c>
      <c r="Z87" s="3"/>
      <c r="AA87" s="3"/>
      <c r="AB87" s="3"/>
      <c r="AC87" s="3"/>
      <c r="AD87" s="3"/>
      <c r="AE87" s="89" t="s">
        <v>140</v>
      </c>
      <c r="AF87" s="90"/>
      <c r="AG87" s="92">
        <v>14917</v>
      </c>
      <c r="AH87" s="92">
        <v>14772</v>
      </c>
      <c r="AI87" s="92">
        <v>17665</v>
      </c>
      <c r="AJ87" s="92">
        <v>15779</v>
      </c>
      <c r="AK87" s="92">
        <v>16579</v>
      </c>
    </row>
    <row r="88" spans="4:37" ht="31">
      <c r="D88" s="16" t="s">
        <v>141</v>
      </c>
      <c r="E88" s="26"/>
      <c r="F88" s="26"/>
      <c r="G88" s="3">
        <v>22449</v>
      </c>
      <c r="H88" s="3">
        <v>36340</v>
      </c>
      <c r="I88" s="3">
        <v>29724</v>
      </c>
      <c r="J88" s="3">
        <v>47575</v>
      </c>
      <c r="K88" s="3">
        <v>48426</v>
      </c>
      <c r="L88" s="3">
        <v>81832</v>
      </c>
      <c r="M88" s="3">
        <v>70492</v>
      </c>
      <c r="N88" s="3">
        <v>49593</v>
      </c>
      <c r="O88" s="3">
        <v>16967</v>
      </c>
      <c r="P88" s="3">
        <v>9526</v>
      </c>
      <c r="Q88" s="3">
        <v>19330</v>
      </c>
      <c r="R88" s="3">
        <v>56879</v>
      </c>
      <c r="S88" s="3">
        <v>45793</v>
      </c>
      <c r="T88" s="3">
        <v>73362</v>
      </c>
      <c r="U88" s="3">
        <v>83032</v>
      </c>
      <c r="V88" s="3">
        <v>83806</v>
      </c>
      <c r="W88" s="3">
        <v>122246</v>
      </c>
      <c r="X88" s="3">
        <v>109622</v>
      </c>
      <c r="Y88" s="3">
        <f t="shared" si="9"/>
        <v>64732</v>
      </c>
      <c r="Z88" s="3"/>
      <c r="AA88" s="3"/>
      <c r="AB88" s="3"/>
      <c r="AC88" s="3"/>
      <c r="AD88" s="3"/>
      <c r="AE88" s="89" t="s">
        <v>141</v>
      </c>
      <c r="AF88" s="90"/>
      <c r="AG88" s="92">
        <v>83032</v>
      </c>
      <c r="AH88" s="92">
        <v>83806</v>
      </c>
      <c r="AI88" s="92">
        <v>122246</v>
      </c>
      <c r="AJ88" s="92">
        <v>109622</v>
      </c>
      <c r="AK88" s="92">
        <v>64732</v>
      </c>
    </row>
    <row r="89" spans="4:37" ht="16">
      <c r="D89" s="16" t="s">
        <v>142</v>
      </c>
      <c r="E89" s="26"/>
      <c r="F89" s="26"/>
      <c r="G89" s="2">
        <v>39</v>
      </c>
      <c r="H89" s="2">
        <v>462</v>
      </c>
      <c r="I89" s="2">
        <v>218</v>
      </c>
      <c r="J89" s="2">
        <v>0</v>
      </c>
      <c r="K89" s="2">
        <v>120</v>
      </c>
      <c r="L89" s="2">
        <v>0</v>
      </c>
      <c r="M89" s="2">
        <v>0</v>
      </c>
      <c r="N89" s="3">
        <v>133</v>
      </c>
      <c r="O89" s="3">
        <v>1979</v>
      </c>
      <c r="P89" s="2">
        <v>1308</v>
      </c>
      <c r="Q89" s="2">
        <v>518</v>
      </c>
      <c r="R89" s="3">
        <v>267</v>
      </c>
      <c r="S89" s="3">
        <v>16025</v>
      </c>
      <c r="T89" s="2">
        <v>305</v>
      </c>
      <c r="U89" s="2">
        <v>2</v>
      </c>
      <c r="V89" s="3">
        <v>101</v>
      </c>
      <c r="W89" s="2">
        <v>7</v>
      </c>
      <c r="X89" s="2">
        <v>2771</v>
      </c>
      <c r="Y89" s="3">
        <f t="shared" si="9"/>
        <v>616</v>
      </c>
      <c r="Z89" s="2"/>
      <c r="AA89" s="2"/>
      <c r="AB89" s="2"/>
      <c r="AC89" s="2"/>
      <c r="AD89" s="2"/>
      <c r="AE89" s="89" t="s">
        <v>142</v>
      </c>
      <c r="AF89" s="90"/>
      <c r="AG89" s="91">
        <v>2</v>
      </c>
      <c r="AH89" s="91">
        <v>101</v>
      </c>
      <c r="AI89" s="91">
        <v>7</v>
      </c>
      <c r="AJ89" s="92">
        <v>2771</v>
      </c>
      <c r="AK89" s="91">
        <v>616</v>
      </c>
    </row>
    <row r="90" spans="4:37" ht="16">
      <c r="D90" s="16" t="s">
        <v>143</v>
      </c>
      <c r="E90" s="26"/>
      <c r="F90" s="26"/>
      <c r="G90" s="2">
        <v>112</v>
      </c>
      <c r="H90" s="2">
        <v>14</v>
      </c>
      <c r="I90" s="2">
        <v>13</v>
      </c>
      <c r="J90" s="2">
        <v>0</v>
      </c>
      <c r="K90" s="2">
        <v>0</v>
      </c>
      <c r="L90" s="2">
        <v>0</v>
      </c>
      <c r="M90" s="2">
        <v>0</v>
      </c>
      <c r="N90" s="2">
        <v>2686</v>
      </c>
      <c r="O90" s="3">
        <v>103</v>
      </c>
      <c r="P90" s="2">
        <v>103</v>
      </c>
      <c r="Q90" s="2">
        <v>427</v>
      </c>
      <c r="R90" s="2">
        <v>22</v>
      </c>
      <c r="S90" s="2">
        <v>92</v>
      </c>
      <c r="T90" s="2">
        <v>232</v>
      </c>
      <c r="U90" s="2">
        <v>16</v>
      </c>
      <c r="V90" s="3">
        <v>27</v>
      </c>
      <c r="W90" s="3">
        <v>653</v>
      </c>
      <c r="X90" s="2">
        <v>160</v>
      </c>
      <c r="Y90" s="3">
        <f t="shared" si="9"/>
        <v>68</v>
      </c>
      <c r="Z90" s="3"/>
      <c r="AA90" s="3"/>
      <c r="AB90" s="3"/>
      <c r="AC90" s="3"/>
      <c r="AD90" s="3"/>
      <c r="AE90" s="89" t="s">
        <v>143</v>
      </c>
      <c r="AF90" s="90"/>
      <c r="AG90" s="91">
        <v>16</v>
      </c>
      <c r="AH90" s="91">
        <v>27</v>
      </c>
      <c r="AI90" s="91">
        <v>653</v>
      </c>
      <c r="AJ90" s="91">
        <v>160</v>
      </c>
      <c r="AK90" s="91">
        <v>68</v>
      </c>
    </row>
    <row r="91" spans="4:37" ht="16">
      <c r="D91" s="16" t="s">
        <v>144</v>
      </c>
      <c r="E91" s="26"/>
      <c r="F91" s="26"/>
      <c r="G91" s="2">
        <v>-72</v>
      </c>
      <c r="H91" s="2">
        <v>448</v>
      </c>
      <c r="I91" s="2">
        <v>206</v>
      </c>
      <c r="J91" s="2">
        <v>0</v>
      </c>
      <c r="K91" s="2">
        <v>120</v>
      </c>
      <c r="L91" s="2">
        <v>0</v>
      </c>
      <c r="M91" s="2">
        <v>0</v>
      </c>
      <c r="N91" s="3">
        <v>-2553</v>
      </c>
      <c r="O91" s="2">
        <v>1876</v>
      </c>
      <c r="P91" s="2">
        <v>1205</v>
      </c>
      <c r="Q91" s="2">
        <v>91</v>
      </c>
      <c r="R91" s="3">
        <v>245</v>
      </c>
      <c r="S91" s="3">
        <v>15933</v>
      </c>
      <c r="T91" s="2">
        <v>73</v>
      </c>
      <c r="U91" s="2">
        <v>-13</v>
      </c>
      <c r="V91" s="2">
        <v>74</v>
      </c>
      <c r="W91" s="3">
        <v>-646</v>
      </c>
      <c r="X91" s="2">
        <v>2611</v>
      </c>
      <c r="Y91" s="3">
        <f t="shared" ref="Y91:Y153" si="10">AK91</f>
        <v>548</v>
      </c>
      <c r="Z91" s="2"/>
      <c r="AA91" s="2"/>
      <c r="AB91" s="2"/>
      <c r="AC91" s="2"/>
      <c r="AD91" s="2"/>
      <c r="AE91" s="89" t="s">
        <v>144</v>
      </c>
      <c r="AF91" s="90"/>
      <c r="AG91" s="91">
        <v>-13</v>
      </c>
      <c r="AH91" s="91">
        <v>74</v>
      </c>
      <c r="AI91" s="91">
        <v>-646</v>
      </c>
      <c r="AJ91" s="92">
        <v>2611</v>
      </c>
      <c r="AK91" s="91">
        <v>548</v>
      </c>
    </row>
    <row r="92" spans="4:37" ht="16">
      <c r="D92" s="16" t="s">
        <v>145</v>
      </c>
      <c r="E92" s="26"/>
      <c r="F92" s="26"/>
      <c r="G92" s="3">
        <v>22377</v>
      </c>
      <c r="H92" s="3">
        <v>36788</v>
      </c>
      <c r="I92" s="3">
        <v>29929</v>
      </c>
      <c r="J92" s="3">
        <v>47575</v>
      </c>
      <c r="K92" s="3">
        <v>48546</v>
      </c>
      <c r="L92" s="3">
        <v>81832</v>
      </c>
      <c r="M92" s="3">
        <v>70492</v>
      </c>
      <c r="N92" s="3">
        <v>47040</v>
      </c>
      <c r="O92" s="3">
        <v>18842</v>
      </c>
      <c r="P92" s="3">
        <v>10731</v>
      </c>
      <c r="Q92" s="3">
        <v>19421</v>
      </c>
      <c r="R92" s="3">
        <v>57123</v>
      </c>
      <c r="S92" s="3">
        <v>61725</v>
      </c>
      <c r="T92" s="3">
        <v>73435</v>
      </c>
      <c r="U92" s="3">
        <v>83019</v>
      </c>
      <c r="V92" s="3">
        <v>83879</v>
      </c>
      <c r="W92" s="3">
        <v>121600</v>
      </c>
      <c r="X92" s="3">
        <v>112233</v>
      </c>
      <c r="Y92" s="3">
        <f t="shared" si="10"/>
        <v>65280</v>
      </c>
      <c r="Z92" s="3"/>
      <c r="AA92" s="3"/>
      <c r="AB92" s="3"/>
      <c r="AC92" s="3"/>
      <c r="AD92" s="3"/>
      <c r="AE92" s="89" t="s">
        <v>145</v>
      </c>
      <c r="AF92" s="90"/>
      <c r="AG92" s="92">
        <v>83019</v>
      </c>
      <c r="AH92" s="92">
        <v>83879</v>
      </c>
      <c r="AI92" s="92">
        <v>121600</v>
      </c>
      <c r="AJ92" s="92">
        <v>112233</v>
      </c>
      <c r="AK92" s="92">
        <v>65280</v>
      </c>
    </row>
    <row r="93" spans="4:37" ht="16">
      <c r="D93" s="16" t="s">
        <v>146</v>
      </c>
      <c r="E93" s="26"/>
      <c r="F93" s="26"/>
      <c r="G93" s="3">
        <v>0</v>
      </c>
      <c r="H93" s="3">
        <v>272</v>
      </c>
      <c r="I93" s="3">
        <v>7316</v>
      </c>
      <c r="J93" s="3">
        <v>11691</v>
      </c>
      <c r="K93" s="3">
        <v>10993</v>
      </c>
      <c r="L93" s="3">
        <v>13931</v>
      </c>
      <c r="M93" s="3">
        <v>16523</v>
      </c>
      <c r="N93" s="3">
        <v>8481</v>
      </c>
      <c r="O93" s="3">
        <v>3140</v>
      </c>
      <c r="P93" s="3">
        <v>2294</v>
      </c>
      <c r="Q93" s="3">
        <v>4253</v>
      </c>
      <c r="R93" s="3">
        <v>12166</v>
      </c>
      <c r="S93" s="3">
        <v>12239</v>
      </c>
      <c r="T93" s="3">
        <v>14705</v>
      </c>
      <c r="U93" s="3">
        <v>16124</v>
      </c>
      <c r="V93" s="3">
        <v>15949</v>
      </c>
      <c r="W93" s="3">
        <v>23326</v>
      </c>
      <c r="X93" s="3">
        <v>21979</v>
      </c>
      <c r="Y93" s="3">
        <f t="shared" si="10"/>
        <v>12948</v>
      </c>
      <c r="Z93" s="3"/>
      <c r="AA93" s="3"/>
      <c r="AB93" s="3"/>
      <c r="AC93" s="3"/>
      <c r="AD93" s="3"/>
      <c r="AE93" s="89" t="s">
        <v>146</v>
      </c>
      <c r="AF93" s="90"/>
      <c r="AG93" s="92">
        <v>16124</v>
      </c>
      <c r="AH93" s="92">
        <v>15949</v>
      </c>
      <c r="AI93" s="92">
        <v>23326</v>
      </c>
      <c r="AJ93" s="92">
        <v>21979</v>
      </c>
      <c r="AK93" s="92">
        <v>12948</v>
      </c>
    </row>
    <row r="94" spans="4:37" ht="16">
      <c r="D94" s="16" t="s">
        <v>147</v>
      </c>
      <c r="E94" s="26"/>
      <c r="F94" s="26"/>
      <c r="G94" s="2">
        <v>0</v>
      </c>
      <c r="H94" s="2">
        <v>0</v>
      </c>
      <c r="I94" s="2">
        <v>0</v>
      </c>
      <c r="J94" s="2">
        <v>-140</v>
      </c>
      <c r="K94" s="2">
        <v>140</v>
      </c>
      <c r="L94" s="2">
        <v>0</v>
      </c>
      <c r="M94" s="2">
        <v>0</v>
      </c>
      <c r="N94" s="2">
        <v>0</v>
      </c>
      <c r="O94" s="2">
        <v>0</v>
      </c>
      <c r="P94" s="2">
        <v>0</v>
      </c>
      <c r="Q94" s="2">
        <v>0</v>
      </c>
      <c r="R94" s="3">
        <v>0</v>
      </c>
      <c r="S94" s="2">
        <v>0</v>
      </c>
      <c r="T94" s="3">
        <v>0</v>
      </c>
      <c r="U94" s="2">
        <v>0</v>
      </c>
      <c r="V94" s="2">
        <v>0</v>
      </c>
      <c r="W94" s="2">
        <v>0</v>
      </c>
      <c r="X94" s="2">
        <v>0</v>
      </c>
      <c r="Y94" s="3">
        <f t="shared" si="10"/>
        <v>0</v>
      </c>
      <c r="Z94" s="2"/>
      <c r="AA94" s="2"/>
      <c r="AB94" s="2"/>
      <c r="AC94" s="2"/>
      <c r="AD94" s="2"/>
      <c r="AE94" s="89" t="s">
        <v>147</v>
      </c>
      <c r="AF94" s="90"/>
      <c r="AG94" s="91">
        <v>0</v>
      </c>
      <c r="AH94" s="91">
        <v>0</v>
      </c>
      <c r="AI94" s="91">
        <v>0</v>
      </c>
      <c r="AJ94" s="91">
        <v>0</v>
      </c>
      <c r="AK94" s="91">
        <v>0</v>
      </c>
    </row>
    <row r="95" spans="4:37" ht="16">
      <c r="D95" s="16" t="s">
        <v>148</v>
      </c>
      <c r="E95" s="26"/>
      <c r="F95" s="26"/>
      <c r="G95" s="3">
        <v>0</v>
      </c>
      <c r="H95" s="3">
        <v>272</v>
      </c>
      <c r="I95" s="3">
        <v>7316</v>
      </c>
      <c r="J95" s="3">
        <v>11551</v>
      </c>
      <c r="K95" s="3">
        <v>11133</v>
      </c>
      <c r="L95" s="3">
        <v>13931</v>
      </c>
      <c r="M95" s="3">
        <v>16523</v>
      </c>
      <c r="N95" s="3">
        <v>8481</v>
      </c>
      <c r="O95" s="3">
        <v>3140</v>
      </c>
      <c r="P95" s="3">
        <v>2294</v>
      </c>
      <c r="Q95" s="3">
        <v>4253</v>
      </c>
      <c r="R95" s="3">
        <v>12166</v>
      </c>
      <c r="S95" s="3">
        <v>12239</v>
      </c>
      <c r="T95" s="3">
        <v>14705</v>
      </c>
      <c r="U95" s="3">
        <v>16124</v>
      </c>
      <c r="V95" s="3">
        <v>15949</v>
      </c>
      <c r="W95" s="3">
        <v>23326</v>
      </c>
      <c r="X95" s="3">
        <v>21979</v>
      </c>
      <c r="Y95" s="3">
        <f t="shared" si="10"/>
        <v>12948</v>
      </c>
      <c r="Z95" s="3"/>
      <c r="AA95" s="3"/>
      <c r="AB95" s="3"/>
      <c r="AC95" s="3"/>
      <c r="AD95" s="3"/>
      <c r="AE95" s="89" t="s">
        <v>148</v>
      </c>
      <c r="AF95" s="90"/>
      <c r="AG95" s="92">
        <v>16124</v>
      </c>
      <c r="AH95" s="92">
        <v>15949</v>
      </c>
      <c r="AI95" s="92">
        <v>23326</v>
      </c>
      <c r="AJ95" s="92">
        <v>21979</v>
      </c>
      <c r="AK95" s="92">
        <v>12948</v>
      </c>
    </row>
    <row r="96" spans="4:37" ht="16">
      <c r="D96" s="16" t="s">
        <v>149</v>
      </c>
      <c r="E96" s="26"/>
      <c r="F96" s="26"/>
      <c r="G96" s="3">
        <v>22377</v>
      </c>
      <c r="H96" s="3">
        <v>36516</v>
      </c>
      <c r="I96" s="3">
        <v>22613</v>
      </c>
      <c r="J96" s="3">
        <v>36023</v>
      </c>
      <c r="K96" s="3">
        <v>37413</v>
      </c>
      <c r="L96" s="3">
        <v>67901</v>
      </c>
      <c r="M96" s="3">
        <v>53970</v>
      </c>
      <c r="N96" s="3">
        <v>38559</v>
      </c>
      <c r="O96" s="3">
        <v>15702</v>
      </c>
      <c r="P96" s="3">
        <v>8437</v>
      </c>
      <c r="Q96" s="3">
        <v>15168</v>
      </c>
      <c r="R96" s="3">
        <v>44957</v>
      </c>
      <c r="S96" s="3">
        <v>49486</v>
      </c>
      <c r="T96" s="3">
        <v>58730</v>
      </c>
      <c r="U96" s="3">
        <v>66894</v>
      </c>
      <c r="V96" s="3">
        <v>67930</v>
      </c>
      <c r="W96" s="3">
        <v>98274</v>
      </c>
      <c r="X96" s="3">
        <v>90254</v>
      </c>
      <c r="Y96" s="3">
        <f t="shared" si="10"/>
        <v>52332</v>
      </c>
      <c r="Z96" s="3"/>
      <c r="AA96" s="3"/>
      <c r="AB96" s="3"/>
      <c r="AC96" s="3"/>
      <c r="AD96" s="3"/>
      <c r="AE96" s="89" t="s">
        <v>149</v>
      </c>
      <c r="AF96" s="90"/>
      <c r="AG96" s="92">
        <v>66894</v>
      </c>
      <c r="AH96" s="92">
        <v>67930</v>
      </c>
      <c r="AI96" s="92">
        <v>98274</v>
      </c>
      <c r="AJ96" s="92">
        <v>90254</v>
      </c>
      <c r="AK96" s="92">
        <v>52332</v>
      </c>
    </row>
    <row r="97" spans="4:37" ht="16">
      <c r="D97" s="16" t="s">
        <v>150</v>
      </c>
      <c r="E97" s="26"/>
      <c r="F97" s="26"/>
      <c r="G97" s="2">
        <v>0</v>
      </c>
      <c r="H97" s="2">
        <v>0</v>
      </c>
      <c r="I97" s="2">
        <v>0</v>
      </c>
      <c r="J97" s="2">
        <v>0</v>
      </c>
      <c r="K97" s="2">
        <v>0</v>
      </c>
      <c r="L97" s="2">
        <v>0</v>
      </c>
      <c r="M97" s="2">
        <v>0</v>
      </c>
      <c r="N97" s="2">
        <v>0</v>
      </c>
      <c r="O97" s="2">
        <v>0</v>
      </c>
      <c r="P97" s="2">
        <v>0</v>
      </c>
      <c r="Q97" s="2">
        <v>0</v>
      </c>
      <c r="R97" s="2">
        <v>0</v>
      </c>
      <c r="S97" s="2">
        <v>0</v>
      </c>
      <c r="T97" s="2">
        <v>0</v>
      </c>
      <c r="U97" s="2">
        <v>0</v>
      </c>
      <c r="V97" s="2">
        <v>0</v>
      </c>
      <c r="W97" s="2">
        <v>0</v>
      </c>
      <c r="X97" s="2">
        <v>0</v>
      </c>
      <c r="Y97" s="3">
        <f t="shared" si="10"/>
        <v>0</v>
      </c>
      <c r="Z97" s="2"/>
      <c r="AA97" s="2"/>
      <c r="AB97" s="2"/>
      <c r="AC97" s="2"/>
      <c r="AD97" s="2"/>
      <c r="AE97" s="89" t="s">
        <v>150</v>
      </c>
      <c r="AF97" s="90"/>
      <c r="AG97" s="91">
        <v>0</v>
      </c>
      <c r="AH97" s="91">
        <v>0</v>
      </c>
      <c r="AI97" s="91">
        <v>0</v>
      </c>
      <c r="AJ97" s="91">
        <v>0</v>
      </c>
      <c r="AK97" s="91">
        <v>0</v>
      </c>
    </row>
    <row r="98" spans="4:37" ht="31">
      <c r="D98" s="16" t="s">
        <v>151</v>
      </c>
      <c r="E98" s="26"/>
      <c r="F98" s="26"/>
      <c r="G98" s="3">
        <v>22377</v>
      </c>
      <c r="H98" s="3">
        <v>36516</v>
      </c>
      <c r="I98" s="3">
        <v>22613</v>
      </c>
      <c r="J98" s="3">
        <v>36023</v>
      </c>
      <c r="K98" s="3">
        <v>37413</v>
      </c>
      <c r="L98" s="3">
        <v>67901</v>
      </c>
      <c r="M98" s="3">
        <v>53970</v>
      </c>
      <c r="N98" s="3">
        <v>38559</v>
      </c>
      <c r="O98" s="3">
        <v>15702</v>
      </c>
      <c r="P98" s="3">
        <v>8437</v>
      </c>
      <c r="Q98" s="3">
        <v>15168</v>
      </c>
      <c r="R98" s="3">
        <v>44957</v>
      </c>
      <c r="S98" s="3">
        <v>49486</v>
      </c>
      <c r="T98" s="3">
        <v>58730</v>
      </c>
      <c r="U98" s="3">
        <v>66894</v>
      </c>
      <c r="V98" s="3">
        <v>67930</v>
      </c>
      <c r="W98" s="3">
        <v>98274</v>
      </c>
      <c r="X98" s="3">
        <v>90254</v>
      </c>
      <c r="Y98" s="3">
        <f t="shared" si="10"/>
        <v>52332</v>
      </c>
      <c r="Z98" s="3"/>
      <c r="AA98" s="3"/>
      <c r="AB98" s="3"/>
      <c r="AC98" s="3"/>
      <c r="AD98" s="3"/>
      <c r="AE98" s="89" t="s">
        <v>151</v>
      </c>
      <c r="AF98" s="90"/>
      <c r="AG98" s="92">
        <v>66894</v>
      </c>
      <c r="AH98" s="92">
        <v>67930</v>
      </c>
      <c r="AI98" s="92">
        <v>98274</v>
      </c>
      <c r="AJ98" s="92">
        <v>90254</v>
      </c>
      <c r="AK98" s="92">
        <v>52332</v>
      </c>
    </row>
    <row r="99" spans="4:37">
      <c r="G99" s="1"/>
      <c r="H99" s="1"/>
      <c r="I99" s="1"/>
      <c r="J99" s="1"/>
      <c r="K99" s="1"/>
      <c r="L99" s="1"/>
      <c r="M99" s="1"/>
      <c r="N99" s="1"/>
      <c r="O99" s="1"/>
      <c r="P99" s="1"/>
      <c r="Q99" s="1"/>
      <c r="R99" s="1"/>
      <c r="S99" s="1"/>
      <c r="T99" s="1"/>
      <c r="U99" s="1"/>
      <c r="V99" s="1"/>
      <c r="W99" s="1"/>
      <c r="X99" s="1"/>
      <c r="Y99" s="3">
        <f t="shared" si="10"/>
        <v>0</v>
      </c>
      <c r="Z99" s="1"/>
      <c r="AA99" s="1"/>
      <c r="AB99" s="1"/>
      <c r="AC99" s="1"/>
      <c r="AD99" s="1"/>
      <c r="AE99" s="1"/>
    </row>
    <row r="100" spans="4:37" ht="16">
      <c r="D100" s="12" t="s">
        <v>152</v>
      </c>
      <c r="E100" s="22"/>
      <c r="F100" s="22"/>
      <c r="G100" s="12"/>
      <c r="H100" s="22"/>
      <c r="I100" s="22"/>
      <c r="J100" s="8"/>
      <c r="K100" s="2"/>
      <c r="L100" s="2"/>
      <c r="M100" s="2"/>
      <c r="N100" s="2"/>
      <c r="O100" s="2"/>
      <c r="P100" s="2"/>
      <c r="Q100" s="2"/>
      <c r="R100" s="2"/>
      <c r="S100" s="2"/>
      <c r="T100" s="2"/>
      <c r="U100" s="2"/>
      <c r="V100" s="2"/>
      <c r="W100" s="2"/>
      <c r="X100" s="2"/>
      <c r="Y100" s="3">
        <f t="shared" si="10"/>
        <v>0</v>
      </c>
      <c r="Z100" s="2"/>
      <c r="AA100" s="2"/>
      <c r="AB100" s="2"/>
      <c r="AC100" s="2"/>
      <c r="AD100" s="2"/>
      <c r="AE100" s="89" t="s">
        <v>152</v>
      </c>
      <c r="AF100" s="90"/>
      <c r="AG100" s="91"/>
      <c r="AH100" s="91"/>
      <c r="AI100" s="91"/>
      <c r="AJ100" s="91"/>
      <c r="AK100" s="91"/>
    </row>
    <row r="101" spans="4:37" ht="16">
      <c r="D101" s="18" t="s">
        <v>153</v>
      </c>
      <c r="E101" s="28"/>
      <c r="F101" s="28"/>
      <c r="G101" s="18"/>
      <c r="H101" s="28"/>
      <c r="I101" s="28"/>
      <c r="J101" s="8"/>
      <c r="K101" s="3"/>
      <c r="L101" s="3"/>
      <c r="M101" s="3"/>
      <c r="N101" s="3">
        <v>47040</v>
      </c>
      <c r="O101" s="3">
        <v>18842</v>
      </c>
      <c r="P101" s="3">
        <v>10731</v>
      </c>
      <c r="Q101" s="3">
        <v>19421</v>
      </c>
      <c r="R101" s="3">
        <v>57123</v>
      </c>
      <c r="S101" s="3">
        <v>61725</v>
      </c>
      <c r="T101" s="3">
        <v>73435</v>
      </c>
      <c r="U101" s="3">
        <v>83019</v>
      </c>
      <c r="V101" s="3">
        <v>83879</v>
      </c>
      <c r="W101" s="3">
        <v>121600</v>
      </c>
      <c r="X101" s="3">
        <v>112233</v>
      </c>
      <c r="Y101" s="3">
        <f t="shared" si="10"/>
        <v>65280</v>
      </c>
      <c r="Z101" s="3"/>
      <c r="AA101" s="3"/>
      <c r="AB101" s="3"/>
      <c r="AC101" s="3"/>
      <c r="AD101" s="3"/>
      <c r="AE101" s="89" t="s">
        <v>153</v>
      </c>
      <c r="AF101" s="90"/>
      <c r="AG101" s="92">
        <v>83019</v>
      </c>
      <c r="AH101" s="92">
        <v>83879</v>
      </c>
      <c r="AI101" s="92">
        <v>121600</v>
      </c>
      <c r="AJ101" s="92">
        <v>112233</v>
      </c>
      <c r="AK101" s="92">
        <v>65280</v>
      </c>
    </row>
    <row r="102" spans="4:37" ht="16">
      <c r="D102" s="13" t="s">
        <v>154</v>
      </c>
      <c r="E102" s="23"/>
      <c r="F102" s="23"/>
      <c r="G102" s="13"/>
      <c r="H102" s="23"/>
      <c r="I102" s="23"/>
      <c r="J102" s="8"/>
      <c r="K102" s="3"/>
      <c r="L102" s="3"/>
      <c r="M102" s="3"/>
      <c r="N102" s="3">
        <v>16020</v>
      </c>
      <c r="O102" s="3">
        <v>18618</v>
      </c>
      <c r="P102" s="3">
        <v>15237</v>
      </c>
      <c r="Q102" s="3">
        <v>13553</v>
      </c>
      <c r="R102" s="3">
        <v>-2214</v>
      </c>
      <c r="S102" s="3">
        <v>-11741</v>
      </c>
      <c r="T102" s="3">
        <v>966</v>
      </c>
      <c r="U102" s="3">
        <v>3981</v>
      </c>
      <c r="V102" s="3">
        <v>11736</v>
      </c>
      <c r="W102" s="3">
        <v>-7702</v>
      </c>
      <c r="X102" s="3">
        <v>-23929</v>
      </c>
      <c r="Y102" s="3">
        <f t="shared" si="10"/>
        <v>29807</v>
      </c>
      <c r="Z102" s="3"/>
      <c r="AA102" s="3"/>
      <c r="AB102" s="3"/>
      <c r="AC102" s="3"/>
      <c r="AD102" s="3"/>
      <c r="AE102" s="89" t="s">
        <v>154</v>
      </c>
      <c r="AF102" s="90"/>
      <c r="AG102" s="92">
        <v>3981</v>
      </c>
      <c r="AH102" s="92">
        <v>11736</v>
      </c>
      <c r="AI102" s="92">
        <v>-7702</v>
      </c>
      <c r="AJ102" s="92">
        <v>-23930</v>
      </c>
      <c r="AK102" s="92">
        <v>29807</v>
      </c>
    </row>
    <row r="103" spans="4:37" ht="16">
      <c r="D103" s="15" t="s">
        <v>155</v>
      </c>
      <c r="E103" s="25"/>
      <c r="F103" s="25"/>
      <c r="G103" s="15"/>
      <c r="H103" s="25"/>
      <c r="I103" s="25"/>
      <c r="J103" s="8"/>
      <c r="K103" s="4"/>
      <c r="L103" s="4"/>
      <c r="M103" s="4">
        <f>-M126-(M34-N34)</f>
        <v>167229</v>
      </c>
      <c r="N103" s="4">
        <v>7953</v>
      </c>
      <c r="O103" s="4">
        <v>16059</v>
      </c>
      <c r="P103" s="4">
        <v>11981</v>
      </c>
      <c r="Q103" s="4">
        <v>12658</v>
      </c>
      <c r="R103" s="4">
        <v>11487</v>
      </c>
      <c r="S103" s="4">
        <v>10581</v>
      </c>
      <c r="T103" s="4">
        <v>10292</v>
      </c>
      <c r="U103" s="4">
        <v>10548</v>
      </c>
      <c r="V103" s="4">
        <v>10604</v>
      </c>
      <c r="W103" s="4">
        <v>10226</v>
      </c>
      <c r="X103" s="4">
        <v>9469</v>
      </c>
      <c r="Y103" s="3">
        <f t="shared" si="10"/>
        <v>8159</v>
      </c>
      <c r="Z103" s="4"/>
      <c r="AA103" s="4"/>
      <c r="AB103" s="4"/>
      <c r="AC103" s="4"/>
      <c r="AD103" s="4"/>
      <c r="AE103" s="96" t="s">
        <v>155</v>
      </c>
      <c r="AF103" s="90"/>
      <c r="AG103" s="94">
        <v>10548</v>
      </c>
      <c r="AH103" s="94">
        <v>10604</v>
      </c>
      <c r="AI103" s="94">
        <v>10226</v>
      </c>
      <c r="AJ103" s="94">
        <v>9469</v>
      </c>
      <c r="AK103" s="94">
        <v>8159</v>
      </c>
    </row>
    <row r="104" spans="4:37" ht="16">
      <c r="D104" s="15" t="s">
        <v>156</v>
      </c>
      <c r="E104" s="25"/>
      <c r="F104" s="25"/>
      <c r="G104" s="15"/>
      <c r="H104" s="25"/>
      <c r="I104" s="25"/>
      <c r="J104" s="8"/>
      <c r="K104" s="5"/>
      <c r="L104" s="5"/>
      <c r="M104" s="5"/>
      <c r="N104" s="5">
        <v>8161</v>
      </c>
      <c r="O104" s="5">
        <v>1664</v>
      </c>
      <c r="P104" s="5">
        <v>3382</v>
      </c>
      <c r="Q104" s="5">
        <v>1488</v>
      </c>
      <c r="R104" s="5">
        <v>-2464</v>
      </c>
      <c r="S104" s="5">
        <v>88</v>
      </c>
      <c r="T104" s="5">
        <v>531</v>
      </c>
      <c r="U104" s="5">
        <v>115</v>
      </c>
      <c r="V104" s="5">
        <v>9933</v>
      </c>
      <c r="W104" s="5">
        <v>-7674</v>
      </c>
      <c r="X104" s="5">
        <v>-4877</v>
      </c>
      <c r="Y104" s="3">
        <f t="shared" si="10"/>
        <v>32464</v>
      </c>
      <c r="Z104" s="4"/>
      <c r="AA104" s="4"/>
      <c r="AB104" s="4"/>
      <c r="AC104" s="4"/>
      <c r="AD104" s="4"/>
      <c r="AE104" s="96" t="s">
        <v>156</v>
      </c>
      <c r="AF104" s="90"/>
      <c r="AG104" s="90">
        <v>115</v>
      </c>
      <c r="AH104" s="94">
        <v>9933</v>
      </c>
      <c r="AI104" s="94">
        <v>-7674</v>
      </c>
      <c r="AJ104" s="94">
        <v>-4877</v>
      </c>
      <c r="AK104" s="94">
        <v>32464</v>
      </c>
    </row>
    <row r="105" spans="4:37" ht="16">
      <c r="D105" s="15" t="s">
        <v>157</v>
      </c>
      <c r="E105" s="25"/>
      <c r="F105" s="25"/>
      <c r="G105" s="15"/>
      <c r="H105" s="25"/>
      <c r="I105" s="25"/>
      <c r="J105" s="8"/>
      <c r="K105" s="5"/>
      <c r="L105" s="5"/>
      <c r="M105" s="5"/>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157</v>
      </c>
      <c r="AF105" s="90"/>
      <c r="AG105" s="90">
        <v>0</v>
      </c>
      <c r="AH105" s="90">
        <v>0</v>
      </c>
      <c r="AI105" s="90">
        <v>0</v>
      </c>
      <c r="AJ105" s="90">
        <v>0</v>
      </c>
      <c r="AK105" s="90">
        <v>0</v>
      </c>
    </row>
    <row r="106" spans="4:37" ht="16">
      <c r="D106" s="15" t="s">
        <v>158</v>
      </c>
      <c r="E106" s="25"/>
      <c r="F106" s="25"/>
      <c r="G106" s="15"/>
      <c r="H106" s="25"/>
      <c r="I106" s="25"/>
      <c r="J106" s="8"/>
      <c r="K106" s="5"/>
      <c r="L106" s="5"/>
      <c r="M106" s="5"/>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158</v>
      </c>
      <c r="AF106" s="90"/>
      <c r="AG106" s="90">
        <v>0</v>
      </c>
      <c r="AH106" s="90">
        <v>0</v>
      </c>
      <c r="AI106" s="90">
        <v>0</v>
      </c>
      <c r="AJ106" s="90">
        <v>0</v>
      </c>
      <c r="AK106" s="90">
        <v>0</v>
      </c>
    </row>
    <row r="107" spans="4:37" ht="16">
      <c r="D107" s="15" t="s">
        <v>159</v>
      </c>
      <c r="E107" s="25"/>
      <c r="F107" s="25"/>
      <c r="G107" s="15"/>
      <c r="H107" s="25"/>
      <c r="I107" s="25"/>
      <c r="J107" s="8"/>
      <c r="K107" s="5"/>
      <c r="L107" s="5"/>
      <c r="M107" s="5"/>
      <c r="N107" s="5">
        <v>0</v>
      </c>
      <c r="O107" s="5">
        <v>0</v>
      </c>
      <c r="P107" s="5">
        <v>0</v>
      </c>
      <c r="Q107" s="5">
        <v>0</v>
      </c>
      <c r="R107" s="5">
        <v>0</v>
      </c>
      <c r="S107" s="5">
        <v>0</v>
      </c>
      <c r="T107" s="5">
        <v>0</v>
      </c>
      <c r="U107" s="5">
        <v>0</v>
      </c>
      <c r="V107" s="5">
        <v>0</v>
      </c>
      <c r="W107" s="5">
        <v>0</v>
      </c>
      <c r="X107" s="5">
        <v>0</v>
      </c>
      <c r="Y107" s="3">
        <f t="shared" si="10"/>
        <v>0</v>
      </c>
      <c r="Z107" s="5"/>
      <c r="AA107" s="5"/>
      <c r="AB107" s="5"/>
      <c r="AC107" s="5"/>
      <c r="AD107" s="5"/>
      <c r="AE107" s="96" t="s">
        <v>159</v>
      </c>
      <c r="AF107" s="90"/>
      <c r="AG107" s="90">
        <v>0</v>
      </c>
      <c r="AH107" s="90">
        <v>0</v>
      </c>
      <c r="AI107" s="90">
        <v>0</v>
      </c>
      <c r="AJ107" s="90">
        <v>0</v>
      </c>
      <c r="AK107" s="90">
        <v>0</v>
      </c>
    </row>
    <row r="108" spans="4:37" ht="16">
      <c r="D108" s="15" t="s">
        <v>160</v>
      </c>
      <c r="E108" s="25"/>
      <c r="F108" s="25"/>
      <c r="G108" s="15"/>
      <c r="H108" s="25"/>
      <c r="I108" s="25"/>
      <c r="J108" s="8"/>
      <c r="K108" s="5"/>
      <c r="L108" s="5"/>
      <c r="M108" s="5"/>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96" t="s">
        <v>160</v>
      </c>
      <c r="AF108" s="90"/>
      <c r="AG108" s="90">
        <v>0</v>
      </c>
      <c r="AH108" s="90">
        <v>0</v>
      </c>
      <c r="AI108" s="94">
        <v>-10254</v>
      </c>
      <c r="AJ108" s="90">
        <v>0</v>
      </c>
      <c r="AK108" s="90">
        <v>0</v>
      </c>
    </row>
    <row r="109" spans="4:37" ht="16">
      <c r="D109" s="15" t="s">
        <v>161</v>
      </c>
      <c r="E109" s="25"/>
      <c r="F109" s="25"/>
      <c r="G109" s="15"/>
      <c r="H109" s="25"/>
      <c r="I109" s="25"/>
      <c r="J109" s="8"/>
      <c r="K109" s="4"/>
      <c r="L109" s="4"/>
      <c r="M109" s="4"/>
      <c r="N109" s="4">
        <v>-8184</v>
      </c>
      <c r="O109" s="4">
        <v>-3125</v>
      </c>
      <c r="P109" s="4">
        <v>-2771</v>
      </c>
      <c r="Q109" s="4">
        <v>-1367</v>
      </c>
      <c r="R109" s="4">
        <v>-11238</v>
      </c>
      <c r="S109" s="4">
        <v>-22409</v>
      </c>
      <c r="T109" s="4">
        <v>-9858</v>
      </c>
      <c r="U109" s="4">
        <v>-6682</v>
      </c>
      <c r="V109" s="4">
        <v>-8967</v>
      </c>
      <c r="W109" s="4">
        <v>-10254</v>
      </c>
      <c r="X109" s="5">
        <v>-28521</v>
      </c>
      <c r="Y109" s="3">
        <f t="shared" si="10"/>
        <v>-10816</v>
      </c>
      <c r="Z109" s="4"/>
      <c r="AA109" s="4"/>
      <c r="AB109" s="4"/>
      <c r="AC109" s="4"/>
      <c r="AD109" s="4"/>
      <c r="AE109" s="96" t="s">
        <v>161</v>
      </c>
      <c r="AF109" s="90"/>
      <c r="AG109" s="94">
        <v>-6682</v>
      </c>
      <c r="AH109" s="94">
        <v>-8967</v>
      </c>
      <c r="AI109" s="90">
        <v>0</v>
      </c>
      <c r="AJ109" s="94">
        <v>-28521</v>
      </c>
      <c r="AK109" s="94">
        <v>-10816</v>
      </c>
    </row>
    <row r="110" spans="4:37" ht="16">
      <c r="D110" s="15" t="s">
        <v>162</v>
      </c>
      <c r="E110" s="25"/>
      <c r="F110" s="25"/>
      <c r="G110" s="15"/>
      <c r="H110" s="25"/>
      <c r="I110" s="25"/>
      <c r="J110" s="8"/>
      <c r="K110" s="5"/>
      <c r="L110" s="5"/>
      <c r="M110" s="5"/>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162</v>
      </c>
      <c r="AF110" s="90"/>
      <c r="AG110" s="90">
        <v>0</v>
      </c>
      <c r="AH110" s="90">
        <v>0</v>
      </c>
      <c r="AI110" s="90">
        <v>0</v>
      </c>
      <c r="AJ110" s="90">
        <v>0</v>
      </c>
      <c r="AK110" s="90">
        <v>0</v>
      </c>
    </row>
    <row r="111" spans="4:37" ht="16">
      <c r="D111" s="15" t="s">
        <v>163</v>
      </c>
      <c r="E111" s="25"/>
      <c r="F111" s="25"/>
      <c r="G111" s="15"/>
      <c r="H111" s="25"/>
      <c r="I111" s="25"/>
      <c r="J111" s="8"/>
      <c r="K111" s="5"/>
      <c r="L111" s="5"/>
      <c r="M111" s="5"/>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163</v>
      </c>
      <c r="AF111" s="90"/>
      <c r="AG111" s="90">
        <v>0</v>
      </c>
      <c r="AH111" s="90">
        <v>0</v>
      </c>
      <c r="AI111" s="90">
        <v>0</v>
      </c>
      <c r="AJ111" s="90">
        <v>0</v>
      </c>
      <c r="AK111" s="90">
        <v>0</v>
      </c>
    </row>
    <row r="112" spans="4:37" ht="16">
      <c r="D112" s="15" t="s">
        <v>164</v>
      </c>
      <c r="E112" s="25"/>
      <c r="F112" s="25"/>
      <c r="G112" s="15"/>
      <c r="H112" s="25"/>
      <c r="I112" s="25"/>
      <c r="J112" s="8"/>
      <c r="K112" s="4"/>
      <c r="L112" s="5"/>
      <c r="M112" s="5"/>
      <c r="N112" s="5">
        <v>8091</v>
      </c>
      <c r="O112" s="4">
        <v>4020</v>
      </c>
      <c r="P112" s="4">
        <v>2645</v>
      </c>
      <c r="Q112" s="4">
        <v>775</v>
      </c>
      <c r="R112" s="4">
        <v>0</v>
      </c>
      <c r="S112" s="4">
        <v>0</v>
      </c>
      <c r="T112" s="4">
        <v>0</v>
      </c>
      <c r="U112" s="4">
        <v>0</v>
      </c>
      <c r="V112" s="4">
        <v>0</v>
      </c>
      <c r="W112" s="4">
        <v>0</v>
      </c>
      <c r="X112" s="4">
        <v>0</v>
      </c>
      <c r="Y112" s="3">
        <f t="shared" si="10"/>
        <v>0</v>
      </c>
      <c r="Z112" s="4"/>
      <c r="AA112" s="4"/>
      <c r="AB112" s="4"/>
      <c r="AC112" s="4"/>
      <c r="AD112" s="4"/>
      <c r="AE112" s="96" t="s">
        <v>164</v>
      </c>
      <c r="AF112" s="90"/>
      <c r="AG112" s="90">
        <v>0</v>
      </c>
      <c r="AH112" s="90">
        <v>0</v>
      </c>
      <c r="AI112" s="90">
        <v>0</v>
      </c>
      <c r="AJ112" s="90">
        <v>0</v>
      </c>
      <c r="AK112" s="90">
        <v>0</v>
      </c>
    </row>
    <row r="113" spans="4:37" ht="16">
      <c r="D113" s="15" t="s">
        <v>165</v>
      </c>
      <c r="E113" s="25"/>
      <c r="F113" s="25"/>
      <c r="G113" s="15"/>
      <c r="H113" s="25"/>
      <c r="I113" s="25"/>
      <c r="J113" s="8"/>
      <c r="K113" s="5"/>
      <c r="L113" s="5"/>
      <c r="M113" s="5"/>
      <c r="N113" s="5">
        <v>0</v>
      </c>
      <c r="O113" s="5">
        <v>0</v>
      </c>
      <c r="P113" s="5">
        <v>0</v>
      </c>
      <c r="Q113" s="5">
        <v>0</v>
      </c>
      <c r="R113" s="5">
        <v>0</v>
      </c>
      <c r="S113" s="5">
        <v>0</v>
      </c>
      <c r="T113" s="5">
        <v>0</v>
      </c>
      <c r="U113" s="5">
        <v>0</v>
      </c>
      <c r="V113" s="5">
        <v>166</v>
      </c>
      <c r="W113" s="5">
        <v>0</v>
      </c>
      <c r="X113" s="5">
        <v>0</v>
      </c>
      <c r="Y113" s="3">
        <f t="shared" si="10"/>
        <v>0</v>
      </c>
      <c r="Z113" s="5"/>
      <c r="AA113" s="5"/>
      <c r="AB113" s="5"/>
      <c r="AC113" s="5"/>
      <c r="AD113" s="5"/>
      <c r="AE113" s="96" t="s">
        <v>165</v>
      </c>
      <c r="AF113" s="90"/>
      <c r="AG113" s="90">
        <v>0</v>
      </c>
      <c r="AH113" s="90">
        <v>166</v>
      </c>
      <c r="AI113" s="90">
        <v>0</v>
      </c>
      <c r="AJ113" s="90">
        <v>0</v>
      </c>
      <c r="AK113" s="90">
        <v>0</v>
      </c>
    </row>
    <row r="114" spans="4:37" ht="31">
      <c r="D114" s="13" t="s">
        <v>166</v>
      </c>
      <c r="E114" s="23"/>
      <c r="F114" s="23"/>
      <c r="G114" s="13"/>
      <c r="H114" s="23"/>
      <c r="I114" s="23"/>
      <c r="J114" s="8"/>
      <c r="K114" s="3"/>
      <c r="L114" s="3"/>
      <c r="M114" s="3"/>
      <c r="N114" s="3">
        <v>63060</v>
      </c>
      <c r="O114" s="3">
        <v>37460</v>
      </c>
      <c r="P114" s="3">
        <v>25968</v>
      </c>
      <c r="Q114" s="3">
        <v>32973</v>
      </c>
      <c r="R114" s="3">
        <v>54909</v>
      </c>
      <c r="S114" s="3">
        <v>49984</v>
      </c>
      <c r="T114" s="3">
        <v>74400</v>
      </c>
      <c r="U114" s="3">
        <v>87000</v>
      </c>
      <c r="V114" s="3">
        <v>95616</v>
      </c>
      <c r="W114" s="3">
        <v>113898</v>
      </c>
      <c r="X114" s="3">
        <v>88304</v>
      </c>
      <c r="Y114" s="3">
        <f t="shared" si="10"/>
        <v>95087</v>
      </c>
      <c r="Z114" s="3"/>
      <c r="AA114" s="3"/>
      <c r="AB114" s="3"/>
      <c r="AC114" s="3"/>
      <c r="AD114" s="3"/>
      <c r="AE114" s="89" t="s">
        <v>166</v>
      </c>
      <c r="AF114" s="90"/>
      <c r="AG114" s="92">
        <v>87000</v>
      </c>
      <c r="AH114" s="92">
        <v>95616</v>
      </c>
      <c r="AI114" s="92">
        <v>113898</v>
      </c>
      <c r="AJ114" s="92">
        <v>88303</v>
      </c>
      <c r="AK114" s="92">
        <v>95087</v>
      </c>
    </row>
    <row r="115" spans="4:37" ht="16">
      <c r="D115" s="15" t="s">
        <v>167</v>
      </c>
      <c r="E115" s="25"/>
      <c r="F115" s="25"/>
      <c r="G115" s="15"/>
      <c r="H115" s="25"/>
      <c r="I115" s="25"/>
      <c r="J115" s="8"/>
      <c r="K115" s="4"/>
      <c r="L115" s="4"/>
      <c r="M115" s="4"/>
      <c r="N115" s="4">
        <v>-9406</v>
      </c>
      <c r="O115" s="4">
        <v>-1131</v>
      </c>
      <c r="P115" s="4">
        <v>-1277</v>
      </c>
      <c r="Q115" s="4">
        <v>-779</v>
      </c>
      <c r="R115" s="4">
        <v>7486</v>
      </c>
      <c r="S115" s="4">
        <v>16562</v>
      </c>
      <c r="T115" s="4">
        <v>-31025</v>
      </c>
      <c r="U115" s="4">
        <v>1078</v>
      </c>
      <c r="V115" s="4">
        <v>876</v>
      </c>
      <c r="W115" s="4">
        <v>5049</v>
      </c>
      <c r="X115" s="4">
        <v>14860</v>
      </c>
      <c r="Y115" s="3">
        <f t="shared" si="10"/>
        <v>-9370</v>
      </c>
      <c r="Z115" s="4"/>
      <c r="AA115" s="4"/>
      <c r="AB115" s="4"/>
      <c r="AC115" s="4"/>
      <c r="AD115" s="4"/>
      <c r="AE115" s="96" t="s">
        <v>167</v>
      </c>
      <c r="AF115" s="90"/>
      <c r="AG115" s="94">
        <v>1078</v>
      </c>
      <c r="AH115" s="90">
        <v>876</v>
      </c>
      <c r="AI115" s="94">
        <v>5049</v>
      </c>
      <c r="AJ115" s="94">
        <v>14860</v>
      </c>
      <c r="AK115" s="94">
        <v>-9370</v>
      </c>
    </row>
    <row r="116" spans="4:37" ht="16">
      <c r="D116" s="15" t="s">
        <v>168</v>
      </c>
      <c r="E116" s="25"/>
      <c r="F116" s="25"/>
      <c r="G116" s="15"/>
      <c r="H116" s="25"/>
      <c r="I116" s="25"/>
      <c r="J116" s="8"/>
      <c r="K116" s="4"/>
      <c r="L116" s="4"/>
      <c r="M116" s="4"/>
      <c r="N116" s="4">
        <v>6202</v>
      </c>
      <c r="O116" s="4">
        <v>19678</v>
      </c>
      <c r="P116" s="5">
        <v>10280</v>
      </c>
      <c r="Q116" s="4">
        <v>3199</v>
      </c>
      <c r="R116" s="4">
        <v>557</v>
      </c>
      <c r="S116" s="4">
        <v>556</v>
      </c>
      <c r="T116" s="4">
        <v>-202</v>
      </c>
      <c r="U116" s="4">
        <v>110</v>
      </c>
      <c r="V116" s="4">
        <v>119</v>
      </c>
      <c r="W116" s="4">
        <v>5</v>
      </c>
      <c r="X116" s="4">
        <v>0</v>
      </c>
      <c r="Y116" s="3">
        <f t="shared" si="10"/>
        <v>75</v>
      </c>
      <c r="Z116" s="4"/>
      <c r="AA116" s="4"/>
      <c r="AB116" s="4"/>
      <c r="AC116" s="4"/>
      <c r="AD116" s="4"/>
      <c r="AE116" s="96" t="s">
        <v>168</v>
      </c>
      <c r="AF116" s="90"/>
      <c r="AG116" s="90">
        <v>110</v>
      </c>
      <c r="AH116" s="90">
        <v>119</v>
      </c>
      <c r="AI116" s="90">
        <v>5</v>
      </c>
      <c r="AJ116" s="90">
        <v>0</v>
      </c>
      <c r="AK116" s="90">
        <v>75</v>
      </c>
    </row>
    <row r="117" spans="4:37" ht="31">
      <c r="D117" s="15" t="s">
        <v>169</v>
      </c>
      <c r="E117" s="25"/>
      <c r="F117" s="25"/>
      <c r="G117" s="15"/>
      <c r="H117" s="25"/>
      <c r="I117" s="25"/>
      <c r="J117" s="8"/>
      <c r="K117" s="4"/>
      <c r="L117" s="4"/>
      <c r="M117" s="4"/>
      <c r="N117" s="4">
        <v>12550</v>
      </c>
      <c r="O117" s="4">
        <v>-1324</v>
      </c>
      <c r="P117" s="4">
        <v>-6669</v>
      </c>
      <c r="Q117" s="4">
        <v>-40</v>
      </c>
      <c r="R117" s="4">
        <v>-732</v>
      </c>
      <c r="S117" s="4">
        <v>-21179</v>
      </c>
      <c r="T117" s="4">
        <v>-133</v>
      </c>
      <c r="U117" s="4">
        <v>7961</v>
      </c>
      <c r="V117" s="4">
        <v>1316</v>
      </c>
      <c r="W117" s="4">
        <v>2044</v>
      </c>
      <c r="X117" s="4">
        <v>12768</v>
      </c>
      <c r="Y117" s="3">
        <f t="shared" si="10"/>
        <v>-10746</v>
      </c>
      <c r="Z117" s="4"/>
      <c r="AA117" s="4"/>
      <c r="AB117" s="4"/>
      <c r="AC117" s="4"/>
      <c r="AD117" s="4"/>
      <c r="AE117" s="96" t="s">
        <v>169</v>
      </c>
      <c r="AF117" s="90"/>
      <c r="AG117" s="94">
        <v>7961</v>
      </c>
      <c r="AH117" s="94">
        <v>1316</v>
      </c>
      <c r="AI117" s="94">
        <v>2044</v>
      </c>
      <c r="AJ117" s="94">
        <v>12768</v>
      </c>
      <c r="AK117" s="94">
        <v>-10746</v>
      </c>
    </row>
    <row r="118" spans="4:37" ht="16">
      <c r="D118" s="15" t="s">
        <v>170</v>
      </c>
      <c r="E118" s="25"/>
      <c r="F118" s="25"/>
      <c r="G118" s="15"/>
      <c r="H118" s="25"/>
      <c r="I118" s="25"/>
      <c r="J118" s="8"/>
      <c r="K118" s="4"/>
      <c r="L118" s="4"/>
      <c r="M118" s="5"/>
      <c r="N118" s="5">
        <v>1257</v>
      </c>
      <c r="O118" s="4">
        <v>-9265</v>
      </c>
      <c r="P118" s="4">
        <v>-6064</v>
      </c>
      <c r="Q118" s="5">
        <v>-1589</v>
      </c>
      <c r="R118" s="5">
        <v>-14792</v>
      </c>
      <c r="S118" s="4">
        <v>-15938</v>
      </c>
      <c r="T118" s="5">
        <v>-8189</v>
      </c>
      <c r="U118" s="5">
        <v>-14357</v>
      </c>
      <c r="V118" s="4">
        <v>8295</v>
      </c>
      <c r="W118" s="5">
        <v>7939</v>
      </c>
      <c r="X118" s="4">
        <v>8451</v>
      </c>
      <c r="Y118" s="3">
        <f t="shared" si="10"/>
        <v>10641</v>
      </c>
      <c r="Z118" s="5"/>
      <c r="AA118" s="5"/>
      <c r="AB118" s="5"/>
      <c r="AC118" s="5"/>
      <c r="AD118" s="5"/>
      <c r="AE118" s="96" t="s">
        <v>170</v>
      </c>
      <c r="AF118" s="90"/>
      <c r="AG118" s="94">
        <v>-14357</v>
      </c>
      <c r="AH118" s="94">
        <v>8295</v>
      </c>
      <c r="AI118" s="94">
        <v>7939</v>
      </c>
      <c r="AJ118" s="94">
        <v>8451</v>
      </c>
      <c r="AK118" s="94">
        <v>10641</v>
      </c>
    </row>
    <row r="119" spans="4:37" ht="16">
      <c r="D119" s="15" t="s">
        <v>171</v>
      </c>
      <c r="E119" s="25"/>
      <c r="F119" s="25"/>
      <c r="G119" s="15"/>
      <c r="H119" s="25"/>
      <c r="I119" s="25"/>
      <c r="J119" s="8"/>
      <c r="K119" s="5"/>
      <c r="L119" s="5"/>
      <c r="M119" s="5"/>
      <c r="N119" s="5">
        <v>0</v>
      </c>
      <c r="O119" s="5">
        <v>0</v>
      </c>
      <c r="P119" s="5">
        <v>0</v>
      </c>
      <c r="Q119" s="5">
        <v>0</v>
      </c>
      <c r="R119" s="5">
        <v>0</v>
      </c>
      <c r="S119" s="5">
        <v>0</v>
      </c>
      <c r="T119" s="5">
        <v>35736</v>
      </c>
      <c r="U119" s="5">
        <v>-16150</v>
      </c>
      <c r="V119" s="5">
        <v>-31470</v>
      </c>
      <c r="W119" s="5">
        <v>0</v>
      </c>
      <c r="X119" s="5">
        <v>38960</v>
      </c>
      <c r="Y119" s="3">
        <f t="shared" si="10"/>
        <v>-65080</v>
      </c>
      <c r="Z119" s="5"/>
      <c r="AA119" s="5"/>
      <c r="AB119" s="5"/>
      <c r="AC119" s="5"/>
      <c r="AD119" s="5"/>
      <c r="AE119" s="96" t="s">
        <v>171</v>
      </c>
      <c r="AF119" s="90"/>
      <c r="AG119" s="94">
        <v>-16150</v>
      </c>
      <c r="AH119" s="94">
        <v>-31470</v>
      </c>
      <c r="AI119" s="90">
        <v>0</v>
      </c>
      <c r="AJ119" s="94">
        <v>38960</v>
      </c>
      <c r="AK119" s="94">
        <v>-65080</v>
      </c>
    </row>
    <row r="120" spans="4:37" ht="16">
      <c r="D120" s="15" t="s">
        <v>172</v>
      </c>
      <c r="E120" s="25"/>
      <c r="F120" s="25"/>
      <c r="G120" s="15"/>
      <c r="H120" s="25"/>
      <c r="I120" s="25"/>
      <c r="J120" s="8"/>
      <c r="K120" s="4"/>
      <c r="L120" s="5"/>
      <c r="M120" s="5"/>
      <c r="N120" s="5">
        <v>-8091</v>
      </c>
      <c r="O120" s="4">
        <v>-3976</v>
      </c>
      <c r="P120" s="4">
        <v>-2689</v>
      </c>
      <c r="Q120" s="4">
        <v>-775</v>
      </c>
      <c r="R120" s="4">
        <v>0</v>
      </c>
      <c r="S120" s="5">
        <v>0</v>
      </c>
      <c r="T120" s="5">
        <v>0</v>
      </c>
      <c r="U120" s="5">
        <v>0</v>
      </c>
      <c r="V120" s="5">
        <v>0</v>
      </c>
      <c r="W120" s="5">
        <v>0</v>
      </c>
      <c r="X120" s="5">
        <v>0</v>
      </c>
      <c r="Y120" s="3">
        <f t="shared" si="10"/>
        <v>0</v>
      </c>
      <c r="Z120" s="4"/>
      <c r="AA120" s="4"/>
      <c r="AB120" s="4"/>
      <c r="AC120" s="4"/>
      <c r="AD120" s="4"/>
      <c r="AE120" s="96" t="s">
        <v>172</v>
      </c>
      <c r="AF120" s="90"/>
      <c r="AG120" s="90">
        <v>0</v>
      </c>
      <c r="AH120" s="90">
        <v>0</v>
      </c>
      <c r="AI120" s="90">
        <v>0</v>
      </c>
      <c r="AJ120" s="94">
        <v>-21532</v>
      </c>
      <c r="AK120" s="90">
        <v>0</v>
      </c>
    </row>
    <row r="121" spans="4:37" ht="16">
      <c r="D121" s="15" t="s">
        <v>173</v>
      </c>
      <c r="E121" s="25"/>
      <c r="F121" s="25"/>
      <c r="G121" s="15"/>
      <c r="H121" s="25"/>
      <c r="I121" s="25"/>
      <c r="J121" s="8"/>
      <c r="K121" s="4"/>
      <c r="L121" s="4"/>
      <c r="M121" s="4"/>
      <c r="N121" s="4">
        <v>-5115</v>
      </c>
      <c r="O121" s="4">
        <v>-11403</v>
      </c>
      <c r="P121" s="4">
        <v>-2454</v>
      </c>
      <c r="Q121" s="4">
        <v>-2924</v>
      </c>
      <c r="R121" s="4">
        <v>-10406</v>
      </c>
      <c r="S121" s="4">
        <v>-13045</v>
      </c>
      <c r="T121" s="4">
        <v>-16490</v>
      </c>
      <c r="U121" s="4">
        <v>-15979</v>
      </c>
      <c r="V121" s="4">
        <v>-13062</v>
      </c>
      <c r="W121" s="4">
        <v>-19852</v>
      </c>
      <c r="X121" s="4">
        <v>-21532</v>
      </c>
      <c r="Y121" s="3">
        <f t="shared" si="10"/>
        <v>-17552</v>
      </c>
      <c r="Z121" s="4"/>
      <c r="AA121" s="4"/>
      <c r="AB121" s="4"/>
      <c r="AC121" s="4"/>
      <c r="AD121" s="4"/>
      <c r="AE121" s="96" t="s">
        <v>173</v>
      </c>
      <c r="AF121" s="90"/>
      <c r="AG121" s="94">
        <v>-15979</v>
      </c>
      <c r="AH121" s="94">
        <v>-13062</v>
      </c>
      <c r="AI121" s="94">
        <v>-19852</v>
      </c>
      <c r="AJ121" s="90">
        <v>0</v>
      </c>
      <c r="AK121" s="94">
        <v>-17552</v>
      </c>
    </row>
    <row r="122" spans="4:37" ht="16">
      <c r="D122" s="15" t="s">
        <v>174</v>
      </c>
      <c r="E122" s="25"/>
      <c r="F122" s="25"/>
      <c r="G122" s="15"/>
      <c r="H122" s="25"/>
      <c r="I122" s="25"/>
      <c r="J122" s="8"/>
      <c r="K122" s="5"/>
      <c r="L122" s="5"/>
      <c r="M122" s="4"/>
      <c r="N122" s="5">
        <v>0</v>
      </c>
      <c r="O122" s="4">
        <v>0</v>
      </c>
      <c r="P122" s="4">
        <v>0</v>
      </c>
      <c r="Q122" s="4">
        <v>0</v>
      </c>
      <c r="R122" s="5">
        <v>0</v>
      </c>
      <c r="S122" s="5">
        <v>0</v>
      </c>
      <c r="T122" s="5">
        <v>0</v>
      </c>
      <c r="U122" s="5">
        <v>0</v>
      </c>
      <c r="V122" s="5">
        <v>0</v>
      </c>
      <c r="W122" s="5">
        <v>0</v>
      </c>
      <c r="X122" s="5">
        <v>4</v>
      </c>
      <c r="Y122" s="3">
        <f t="shared" si="10"/>
        <v>0</v>
      </c>
      <c r="Z122" s="5"/>
      <c r="AA122" s="5"/>
      <c r="AB122" s="5"/>
      <c r="AC122" s="5"/>
      <c r="AD122" s="5"/>
      <c r="AE122" s="96" t="s">
        <v>174</v>
      </c>
      <c r="AF122" s="90"/>
      <c r="AG122" s="90">
        <v>0</v>
      </c>
      <c r="AH122" s="90">
        <v>0</v>
      </c>
      <c r="AI122" s="90">
        <v>0</v>
      </c>
      <c r="AJ122" s="90">
        <v>4</v>
      </c>
      <c r="AK122" s="90">
        <v>0</v>
      </c>
    </row>
    <row r="123" spans="4:37" ht="16">
      <c r="D123" s="15" t="s">
        <v>175</v>
      </c>
      <c r="E123" s="25"/>
      <c r="F123" s="25"/>
      <c r="G123" s="15"/>
      <c r="H123" s="25"/>
      <c r="I123" s="25"/>
      <c r="J123" s="8"/>
      <c r="K123" s="4"/>
      <c r="L123" s="4"/>
      <c r="M123" s="4"/>
      <c r="N123" s="4">
        <v>-7599</v>
      </c>
      <c r="O123" s="4">
        <v>-3510</v>
      </c>
      <c r="P123" s="4">
        <v>-3875</v>
      </c>
      <c r="Q123" s="4">
        <v>-5167</v>
      </c>
      <c r="R123" s="4">
        <v>-1737</v>
      </c>
      <c r="S123" s="4">
        <v>-3180</v>
      </c>
      <c r="T123" s="4">
        <v>-3445</v>
      </c>
      <c r="U123" s="4">
        <v>-8015</v>
      </c>
      <c r="V123" s="4">
        <v>-3228</v>
      </c>
      <c r="W123" s="4">
        <v>-3394</v>
      </c>
      <c r="X123" s="4">
        <v>-3503</v>
      </c>
      <c r="Y123" s="3">
        <f t="shared" si="10"/>
        <v>-3155</v>
      </c>
      <c r="Z123" s="4"/>
      <c r="AA123" s="4"/>
      <c r="AB123" s="4"/>
      <c r="AC123" s="4"/>
      <c r="AD123" s="4"/>
      <c r="AE123" s="96" t="s">
        <v>175</v>
      </c>
      <c r="AF123" s="90"/>
      <c r="AG123" s="94">
        <v>-8015</v>
      </c>
      <c r="AH123" s="94">
        <v>-3228</v>
      </c>
      <c r="AI123" s="94">
        <v>-3394</v>
      </c>
      <c r="AJ123" s="94">
        <v>-3503</v>
      </c>
      <c r="AK123" s="94">
        <v>-3155</v>
      </c>
    </row>
    <row r="124" spans="4:37" ht="16">
      <c r="D124" s="18" t="s">
        <v>176</v>
      </c>
      <c r="E124" s="28"/>
      <c r="F124" s="28"/>
      <c r="G124" s="18"/>
      <c r="H124" s="28"/>
      <c r="I124" s="28"/>
      <c r="J124" s="8"/>
      <c r="K124" s="3"/>
      <c r="L124" s="3"/>
      <c r="M124" s="3">
        <v>23955</v>
      </c>
      <c r="N124" s="3">
        <v>52859</v>
      </c>
      <c r="O124" s="3">
        <v>26529</v>
      </c>
      <c r="P124" s="3">
        <v>13220</v>
      </c>
      <c r="Q124" s="3">
        <v>24898</v>
      </c>
      <c r="R124" s="3">
        <v>35286</v>
      </c>
      <c r="S124" s="3">
        <v>13760</v>
      </c>
      <c r="T124" s="3">
        <v>50653</v>
      </c>
      <c r="U124" s="3">
        <v>41649</v>
      </c>
      <c r="V124" s="3">
        <v>58462</v>
      </c>
      <c r="W124" s="3">
        <v>105691</v>
      </c>
      <c r="X124" s="3">
        <v>138312</v>
      </c>
      <c r="Y124" s="3">
        <f t="shared" si="10"/>
        <v>-100</v>
      </c>
      <c r="Z124" s="3"/>
      <c r="AA124" s="3"/>
      <c r="AB124" s="3"/>
      <c r="AC124" s="3"/>
      <c r="AD124" s="3"/>
      <c r="AE124" s="89" t="s">
        <v>176</v>
      </c>
      <c r="AF124" s="90"/>
      <c r="AG124" s="92">
        <v>41649</v>
      </c>
      <c r="AH124" s="92">
        <v>58462</v>
      </c>
      <c r="AI124" s="92">
        <v>105691</v>
      </c>
      <c r="AJ124" s="92">
        <v>138310</v>
      </c>
      <c r="AK124" s="91">
        <v>-100</v>
      </c>
    </row>
    <row r="125" spans="4:37" ht="16">
      <c r="D125" s="12" t="s">
        <v>177</v>
      </c>
      <c r="E125" s="22"/>
      <c r="F125" s="22"/>
      <c r="G125" s="12"/>
      <c r="H125" s="22"/>
      <c r="I125" s="22"/>
      <c r="J125" s="8"/>
      <c r="K125" s="2"/>
      <c r="L125" s="2"/>
      <c r="M125" s="2"/>
      <c r="N125" s="2"/>
      <c r="O125" s="2"/>
      <c r="P125" s="2"/>
      <c r="Q125" s="2"/>
      <c r="R125" s="2"/>
      <c r="S125" s="2"/>
      <c r="T125" s="2"/>
      <c r="U125" s="2"/>
      <c r="V125" s="2"/>
      <c r="W125" s="2"/>
      <c r="X125" s="2"/>
      <c r="Y125" s="3">
        <f t="shared" si="10"/>
        <v>0</v>
      </c>
      <c r="Z125" s="2"/>
      <c r="AA125" s="2"/>
      <c r="AB125" s="2"/>
      <c r="AC125" s="2"/>
      <c r="AD125" s="2"/>
      <c r="AE125" s="89" t="s">
        <v>177</v>
      </c>
      <c r="AF125" s="90"/>
      <c r="AG125" s="91"/>
      <c r="AH125" s="91"/>
      <c r="AI125" s="91"/>
      <c r="AJ125" s="91"/>
      <c r="AK125" s="91"/>
    </row>
    <row r="126" spans="4:37" ht="31">
      <c r="D126" s="18" t="s">
        <v>178</v>
      </c>
      <c r="E126" s="28"/>
      <c r="F126" s="28"/>
      <c r="G126" s="18"/>
      <c r="H126" s="28"/>
      <c r="I126" s="28"/>
      <c r="J126" s="8"/>
      <c r="K126" s="3"/>
      <c r="L126" s="3"/>
      <c r="M126" s="3">
        <v>-51075</v>
      </c>
      <c r="N126" s="3">
        <v>-22997</v>
      </c>
      <c r="O126" s="3">
        <v>-9315</v>
      </c>
      <c r="P126" s="3">
        <v>-1399</v>
      </c>
      <c r="Q126" s="3">
        <v>-2306</v>
      </c>
      <c r="R126" s="3">
        <v>-11550</v>
      </c>
      <c r="S126" s="3">
        <v>-4645</v>
      </c>
      <c r="T126" s="3">
        <v>-15802</v>
      </c>
      <c r="U126" s="3">
        <v>-1188</v>
      </c>
      <c r="V126" s="3">
        <v>-1063</v>
      </c>
      <c r="W126" s="3">
        <v>-1262</v>
      </c>
      <c r="X126" s="3">
        <v>-3180</v>
      </c>
      <c r="Y126" s="3">
        <f t="shared" si="10"/>
        <v>-2754</v>
      </c>
      <c r="Z126" s="3"/>
      <c r="AA126" s="3"/>
      <c r="AB126" s="3"/>
      <c r="AC126" s="3"/>
      <c r="AD126" s="3"/>
      <c r="AE126" s="89" t="s">
        <v>178</v>
      </c>
      <c r="AF126" s="90"/>
      <c r="AG126" s="92">
        <v>-1188</v>
      </c>
      <c r="AH126" s="92">
        <v>-1063</v>
      </c>
      <c r="AI126" s="92">
        <v>-1262</v>
      </c>
      <c r="AJ126" s="92">
        <v>-3180</v>
      </c>
      <c r="AK126" s="92">
        <v>-2754</v>
      </c>
    </row>
    <row r="127" spans="4:37" ht="31">
      <c r="D127" s="18" t="s">
        <v>179</v>
      </c>
      <c r="E127" s="28"/>
      <c r="F127" s="28"/>
      <c r="G127" s="18"/>
      <c r="H127" s="28"/>
      <c r="I127" s="28"/>
      <c r="J127" s="8"/>
      <c r="K127" s="2"/>
      <c r="L127" s="2"/>
      <c r="M127" s="2"/>
      <c r="N127" s="2">
        <v>0</v>
      </c>
      <c r="O127" s="2">
        <v>0</v>
      </c>
      <c r="P127" s="2">
        <v>555</v>
      </c>
      <c r="Q127" s="2">
        <v>518</v>
      </c>
      <c r="R127" s="2">
        <v>20536</v>
      </c>
      <c r="S127" s="2">
        <v>10769</v>
      </c>
      <c r="T127" s="2">
        <v>1480</v>
      </c>
      <c r="U127" s="2">
        <v>0</v>
      </c>
      <c r="V127" s="2">
        <v>0</v>
      </c>
      <c r="W127" s="2">
        <v>2456</v>
      </c>
      <c r="X127" s="2">
        <v>3248</v>
      </c>
      <c r="Y127" s="3">
        <f t="shared" si="10"/>
        <v>605</v>
      </c>
      <c r="Z127" s="2"/>
      <c r="AA127" s="2"/>
      <c r="AB127" s="2"/>
      <c r="AC127" s="2"/>
      <c r="AD127" s="2"/>
      <c r="AE127" s="89" t="s">
        <v>179</v>
      </c>
      <c r="AF127" s="90"/>
      <c r="AG127" s="91">
        <v>0</v>
      </c>
      <c r="AH127" s="91">
        <v>0</v>
      </c>
      <c r="AI127" s="92">
        <v>2456</v>
      </c>
      <c r="AJ127" s="92">
        <v>3248</v>
      </c>
      <c r="AK127" s="91">
        <v>605</v>
      </c>
    </row>
    <row r="128" spans="4:37" ht="16">
      <c r="D128" s="18" t="s">
        <v>180</v>
      </c>
      <c r="E128" s="28"/>
      <c r="F128" s="28"/>
      <c r="G128" s="18"/>
      <c r="H128" s="28"/>
      <c r="I128" s="28"/>
      <c r="J128" s="8"/>
      <c r="K128" s="3"/>
      <c r="L128" s="3"/>
      <c r="M128" s="3"/>
      <c r="N128" s="2">
        <v>-20849</v>
      </c>
      <c r="O128" s="2">
        <v>-1750</v>
      </c>
      <c r="P128" s="3">
        <v>0</v>
      </c>
      <c r="Q128" s="3">
        <v>-3000</v>
      </c>
      <c r="R128" s="2">
        <v>-10000</v>
      </c>
      <c r="S128" s="2">
        <v>-31000</v>
      </c>
      <c r="T128" s="2">
        <v>-79500</v>
      </c>
      <c r="U128" s="2">
        <v>-10000</v>
      </c>
      <c r="V128" s="2">
        <v>-57600</v>
      </c>
      <c r="W128" s="3">
        <v>-159100</v>
      </c>
      <c r="X128" s="2">
        <v>-111700</v>
      </c>
      <c r="Y128" s="3">
        <f t="shared" si="10"/>
        <v>-176000</v>
      </c>
      <c r="Z128" s="2"/>
      <c r="AA128" s="2"/>
      <c r="AB128" s="2"/>
      <c r="AC128" s="2"/>
      <c r="AD128" s="2"/>
      <c r="AE128" s="89" t="s">
        <v>180</v>
      </c>
      <c r="AF128" s="90"/>
      <c r="AG128" s="92">
        <v>-10000</v>
      </c>
      <c r="AH128" s="92">
        <v>-57600</v>
      </c>
      <c r="AI128" s="92">
        <v>-159100</v>
      </c>
      <c r="AJ128" s="92">
        <v>-111700</v>
      </c>
      <c r="AK128" s="92">
        <v>-176000</v>
      </c>
    </row>
    <row r="129" spans="4:37" ht="31">
      <c r="D129" s="18" t="s">
        <v>181</v>
      </c>
      <c r="E129" s="28"/>
      <c r="F129" s="28"/>
      <c r="G129" s="18"/>
      <c r="H129" s="28"/>
      <c r="I129" s="28"/>
      <c r="J129" s="8"/>
      <c r="K129" s="3"/>
      <c r="L129" s="2"/>
      <c r="M129" s="3"/>
      <c r="N129" s="3">
        <v>21400</v>
      </c>
      <c r="O129" s="2">
        <v>2122</v>
      </c>
      <c r="P129" s="2">
        <v>1652</v>
      </c>
      <c r="Q129" s="2">
        <v>1523</v>
      </c>
      <c r="R129" s="3">
        <v>719</v>
      </c>
      <c r="S129" s="2">
        <v>705</v>
      </c>
      <c r="T129" s="2">
        <v>106800</v>
      </c>
      <c r="U129" s="2">
        <v>13700</v>
      </c>
      <c r="V129" s="2">
        <v>26500</v>
      </c>
      <c r="W129" s="3">
        <v>60300</v>
      </c>
      <c r="X129" s="2">
        <v>88600</v>
      </c>
      <c r="Y129" s="3">
        <f t="shared" si="10"/>
        <v>169000</v>
      </c>
      <c r="Z129" s="2"/>
      <c r="AA129" s="2"/>
      <c r="AB129" s="2"/>
      <c r="AC129" s="2"/>
      <c r="AD129" s="2"/>
      <c r="AE129" s="89" t="s">
        <v>181</v>
      </c>
      <c r="AF129" s="90"/>
      <c r="AG129" s="92">
        <v>13700</v>
      </c>
      <c r="AH129" s="92">
        <v>26500</v>
      </c>
      <c r="AI129" s="92">
        <v>60300</v>
      </c>
      <c r="AJ129" s="92">
        <v>88600</v>
      </c>
      <c r="AK129" s="92">
        <v>169000</v>
      </c>
    </row>
    <row r="130" spans="4:37" ht="16">
      <c r="D130" s="18" t="s">
        <v>182</v>
      </c>
      <c r="E130" s="28"/>
      <c r="F130" s="28"/>
      <c r="G130" s="18"/>
      <c r="H130" s="28"/>
      <c r="I130" s="28"/>
      <c r="J130" s="8"/>
      <c r="K130" s="2"/>
      <c r="L130" s="2"/>
      <c r="M130" s="2"/>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182</v>
      </c>
      <c r="AF130" s="90"/>
      <c r="AG130" s="91">
        <v>0</v>
      </c>
      <c r="AH130" s="91">
        <v>0</v>
      </c>
      <c r="AI130" s="91">
        <v>0</v>
      </c>
      <c r="AJ130" s="91">
        <v>0</v>
      </c>
      <c r="AK130" s="91">
        <v>0</v>
      </c>
    </row>
    <row r="131" spans="4:37" ht="16">
      <c r="D131" s="18" t="s">
        <v>183</v>
      </c>
      <c r="E131" s="28"/>
      <c r="F131" s="28"/>
      <c r="G131" s="18"/>
      <c r="H131" s="28"/>
      <c r="I131" s="28"/>
      <c r="J131" s="8"/>
      <c r="K131" s="2"/>
      <c r="L131" s="2"/>
      <c r="M131" s="2"/>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183</v>
      </c>
      <c r="AF131" s="90"/>
      <c r="AG131" s="91">
        <v>0</v>
      </c>
      <c r="AH131" s="91">
        <v>0</v>
      </c>
      <c r="AI131" s="91">
        <v>0</v>
      </c>
      <c r="AJ131" s="91">
        <v>0</v>
      </c>
      <c r="AK131" s="91">
        <v>0</v>
      </c>
    </row>
    <row r="132" spans="4:37" ht="16">
      <c r="D132" s="18" t="s">
        <v>184</v>
      </c>
      <c r="E132" s="28"/>
      <c r="F132" s="28"/>
      <c r="G132" s="18"/>
      <c r="H132" s="28"/>
      <c r="I132" s="28"/>
      <c r="J132" s="8"/>
      <c r="K132" s="2"/>
      <c r="L132" s="2"/>
      <c r="M132" s="3">
        <v>-8637</v>
      </c>
      <c r="N132" s="2">
        <v>-796</v>
      </c>
      <c r="O132" s="2">
        <v>0</v>
      </c>
      <c r="P132" s="2">
        <v>0</v>
      </c>
      <c r="Q132" s="2">
        <v>0</v>
      </c>
      <c r="R132" s="3">
        <v>0</v>
      </c>
      <c r="S132" s="2">
        <v>0</v>
      </c>
      <c r="T132" s="2">
        <v>0</v>
      </c>
      <c r="U132" s="2">
        <v>0</v>
      </c>
      <c r="V132" s="2">
        <v>0</v>
      </c>
      <c r="W132" s="2">
        <v>0</v>
      </c>
      <c r="X132" s="2">
        <v>0</v>
      </c>
      <c r="Y132" s="3">
        <f t="shared" si="10"/>
        <v>0</v>
      </c>
      <c r="Z132" s="2"/>
      <c r="AA132" s="2"/>
      <c r="AB132" s="2"/>
      <c r="AC132" s="2"/>
      <c r="AD132" s="2"/>
      <c r="AE132" s="89" t="s">
        <v>184</v>
      </c>
      <c r="AF132" s="90"/>
      <c r="AG132" s="91">
        <v>0</v>
      </c>
      <c r="AH132" s="91">
        <v>0</v>
      </c>
      <c r="AI132" s="91">
        <v>0</v>
      </c>
      <c r="AJ132" s="91">
        <v>0</v>
      </c>
      <c r="AK132" s="91">
        <v>0</v>
      </c>
    </row>
    <row r="133" spans="4:37" ht="16">
      <c r="D133" s="18" t="s">
        <v>185</v>
      </c>
      <c r="E133" s="28"/>
      <c r="F133" s="28"/>
      <c r="G133" s="18"/>
      <c r="H133" s="28"/>
      <c r="I133" s="28"/>
      <c r="J133" s="8"/>
      <c r="K133" s="2"/>
      <c r="L133" s="2"/>
      <c r="M133" s="3">
        <v>8422</v>
      </c>
      <c r="N133" s="2">
        <v>2830</v>
      </c>
      <c r="O133" s="2">
        <v>397</v>
      </c>
      <c r="P133" s="2">
        <v>860</v>
      </c>
      <c r="Q133" s="2">
        <v>9005</v>
      </c>
      <c r="R133" s="2">
        <v>38000</v>
      </c>
      <c r="S133" s="2">
        <v>0</v>
      </c>
      <c r="T133" s="2">
        <v>0</v>
      </c>
      <c r="U133" s="2">
        <v>0</v>
      </c>
      <c r="V133" s="2">
        <v>0</v>
      </c>
      <c r="W133" s="2">
        <v>0</v>
      </c>
      <c r="X133" s="2">
        <v>0</v>
      </c>
      <c r="Y133" s="3">
        <f t="shared" si="10"/>
        <v>0</v>
      </c>
      <c r="Z133" s="2"/>
      <c r="AA133" s="2"/>
      <c r="AB133" s="2"/>
      <c r="AC133" s="2"/>
      <c r="AD133" s="2"/>
      <c r="AE133" s="89" t="s">
        <v>185</v>
      </c>
      <c r="AF133" s="90"/>
      <c r="AG133" s="91">
        <v>0</v>
      </c>
      <c r="AH133" s="91">
        <v>0</v>
      </c>
      <c r="AI133" s="91">
        <v>0</v>
      </c>
      <c r="AJ133" s="91">
        <v>0</v>
      </c>
      <c r="AK133" s="91">
        <v>0</v>
      </c>
    </row>
    <row r="134" spans="4:37" ht="16">
      <c r="D134" s="18" t="s">
        <v>186</v>
      </c>
      <c r="E134" s="28"/>
      <c r="F134" s="28"/>
      <c r="G134" s="18"/>
      <c r="H134" s="28"/>
      <c r="I134" s="28"/>
      <c r="J134" s="8"/>
      <c r="K134" s="2"/>
      <c r="L134" s="2"/>
      <c r="M134" s="2"/>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89" t="s">
        <v>186</v>
      </c>
      <c r="AF134" s="90"/>
      <c r="AG134" s="91">
        <v>0</v>
      </c>
      <c r="AH134" s="91">
        <v>0</v>
      </c>
      <c r="AI134" s="91">
        <v>0</v>
      </c>
      <c r="AJ134" s="91">
        <v>0</v>
      </c>
      <c r="AK134" s="91">
        <v>0</v>
      </c>
    </row>
    <row r="135" spans="4:37" ht="16">
      <c r="D135" s="18" t="s">
        <v>187</v>
      </c>
      <c r="E135" s="28"/>
      <c r="F135" s="28"/>
      <c r="G135" s="18"/>
      <c r="H135" s="28"/>
      <c r="I135" s="28"/>
      <c r="J135" s="8"/>
      <c r="K135" s="3"/>
      <c r="L135" s="3"/>
      <c r="M135" s="3"/>
      <c r="N135" s="3">
        <v>3257</v>
      </c>
      <c r="O135" s="3">
        <v>1607</v>
      </c>
      <c r="P135" s="3">
        <v>4268</v>
      </c>
      <c r="Q135" s="3">
        <v>1799</v>
      </c>
      <c r="R135" s="3">
        <v>6254</v>
      </c>
      <c r="S135" s="3">
        <v>6028</v>
      </c>
      <c r="T135" s="3">
        <v>9858</v>
      </c>
      <c r="U135" s="3">
        <v>7008</v>
      </c>
      <c r="V135" s="3">
        <v>8967</v>
      </c>
      <c r="W135" s="3">
        <v>10908</v>
      </c>
      <c r="X135" s="2">
        <v>25756</v>
      </c>
      <c r="Y135" s="3">
        <f t="shared" si="10"/>
        <v>10211</v>
      </c>
      <c r="Z135" s="3"/>
      <c r="AA135" s="3"/>
      <c r="AB135" s="3"/>
      <c r="AC135" s="3"/>
      <c r="AD135" s="3"/>
      <c r="AE135" s="89" t="s">
        <v>187</v>
      </c>
      <c r="AF135" s="90"/>
      <c r="AG135" s="92">
        <v>7008</v>
      </c>
      <c r="AH135" s="92">
        <v>8967</v>
      </c>
      <c r="AI135" s="92">
        <v>10908</v>
      </c>
      <c r="AJ135" s="92">
        <v>25756</v>
      </c>
      <c r="AK135" s="92">
        <v>10211</v>
      </c>
    </row>
    <row r="136" spans="4:37" ht="31">
      <c r="D136" s="18" t="s">
        <v>188</v>
      </c>
      <c r="E136" s="28"/>
      <c r="F136" s="28"/>
      <c r="G136" s="18"/>
      <c r="H136" s="28"/>
      <c r="I136" s="28"/>
      <c r="J136" s="8"/>
      <c r="K136" s="2"/>
      <c r="L136" s="2"/>
      <c r="M136" s="2"/>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188</v>
      </c>
      <c r="AF136" s="90"/>
      <c r="AG136" s="91">
        <v>0</v>
      </c>
      <c r="AH136" s="91">
        <v>0</v>
      </c>
      <c r="AI136" s="91">
        <v>0</v>
      </c>
      <c r="AJ136" s="91">
        <v>0</v>
      </c>
      <c r="AK136" s="91">
        <v>0</v>
      </c>
    </row>
    <row r="137" spans="4:37" ht="16">
      <c r="D137" s="18" t="s">
        <v>189</v>
      </c>
      <c r="E137" s="28"/>
      <c r="F137" s="28"/>
      <c r="G137" s="18"/>
      <c r="H137" s="28"/>
      <c r="I137" s="28"/>
      <c r="J137" s="8"/>
      <c r="K137" s="3"/>
      <c r="L137" s="3"/>
      <c r="M137" s="3"/>
      <c r="N137" s="2">
        <v>-17154</v>
      </c>
      <c r="O137" s="3">
        <v>-6939</v>
      </c>
      <c r="P137" s="3">
        <v>5937</v>
      </c>
      <c r="Q137" s="3">
        <v>7539</v>
      </c>
      <c r="R137" s="3">
        <v>43960</v>
      </c>
      <c r="S137" s="3">
        <v>-18142</v>
      </c>
      <c r="T137" s="3">
        <v>22835</v>
      </c>
      <c r="U137" s="3">
        <v>9519</v>
      </c>
      <c r="V137" s="3">
        <v>-23196</v>
      </c>
      <c r="W137" s="3">
        <v>-86698</v>
      </c>
      <c r="X137" s="3">
        <v>2724</v>
      </c>
      <c r="Y137" s="3">
        <f t="shared" si="10"/>
        <v>1062</v>
      </c>
      <c r="Z137" s="3"/>
      <c r="AA137" s="3"/>
      <c r="AB137" s="3"/>
      <c r="AC137" s="3"/>
      <c r="AD137" s="3"/>
      <c r="AE137" s="89" t="s">
        <v>189</v>
      </c>
      <c r="AF137" s="90"/>
      <c r="AG137" s="92">
        <v>9519</v>
      </c>
      <c r="AH137" s="92">
        <v>-23196</v>
      </c>
      <c r="AI137" s="92">
        <v>-86698</v>
      </c>
      <c r="AJ137" s="92">
        <v>2725</v>
      </c>
      <c r="AK137" s="92">
        <v>1062</v>
      </c>
    </row>
    <row r="138" spans="4:37" ht="16">
      <c r="D138" s="12" t="s">
        <v>190</v>
      </c>
      <c r="E138" s="22"/>
      <c r="F138" s="22"/>
      <c r="G138" s="12"/>
      <c r="H138" s="22"/>
      <c r="I138" s="22"/>
      <c r="J138" s="8"/>
      <c r="K138" s="2"/>
      <c r="L138" s="2"/>
      <c r="M138" s="2"/>
      <c r="N138" s="2"/>
      <c r="O138" s="2"/>
      <c r="P138" s="2"/>
      <c r="Q138" s="2"/>
      <c r="R138" s="2"/>
      <c r="S138" s="2"/>
      <c r="T138" s="2"/>
      <c r="U138" s="2"/>
      <c r="V138" s="2"/>
      <c r="W138" s="2"/>
      <c r="X138" s="2"/>
      <c r="Y138" s="3">
        <f t="shared" si="10"/>
        <v>0</v>
      </c>
      <c r="Z138" s="2"/>
      <c r="AA138" s="2"/>
      <c r="AB138" s="2"/>
      <c r="AC138" s="2"/>
      <c r="AD138" s="2"/>
      <c r="AE138" s="89" t="s">
        <v>190</v>
      </c>
      <c r="AF138" s="90"/>
      <c r="AG138" s="91"/>
      <c r="AH138" s="91"/>
      <c r="AI138" s="91"/>
      <c r="AJ138" s="91"/>
      <c r="AK138" s="91"/>
    </row>
    <row r="139" spans="4:37" ht="31">
      <c r="D139" s="18" t="s">
        <v>191</v>
      </c>
      <c r="E139" s="28"/>
      <c r="F139" s="28"/>
      <c r="G139" s="18"/>
      <c r="H139" s="28"/>
      <c r="I139" s="28"/>
      <c r="J139" s="8"/>
      <c r="K139" s="2"/>
      <c r="L139" s="2"/>
      <c r="M139" s="2"/>
      <c r="N139" s="2">
        <v>0</v>
      </c>
      <c r="O139" s="2">
        <v>0</v>
      </c>
      <c r="P139" s="2">
        <v>0</v>
      </c>
      <c r="Q139" s="2">
        <v>0</v>
      </c>
      <c r="R139" s="2">
        <v>0</v>
      </c>
      <c r="S139" s="2">
        <v>0</v>
      </c>
      <c r="T139" s="2">
        <v>0</v>
      </c>
      <c r="U139" s="2">
        <v>0</v>
      </c>
      <c r="V139" s="2">
        <v>0</v>
      </c>
      <c r="W139" s="2">
        <v>0</v>
      </c>
      <c r="X139" s="2">
        <v>0</v>
      </c>
      <c r="Y139" s="3">
        <f t="shared" si="10"/>
        <v>0</v>
      </c>
      <c r="Z139" s="3"/>
      <c r="AA139" s="3"/>
      <c r="AB139" s="3"/>
      <c r="AC139" s="3"/>
      <c r="AD139" s="3"/>
      <c r="AE139" s="89" t="s">
        <v>191</v>
      </c>
      <c r="AF139" s="90"/>
      <c r="AG139" s="91">
        <v>0</v>
      </c>
      <c r="AH139" s="91">
        <v>0</v>
      </c>
      <c r="AI139" s="91">
        <v>0</v>
      </c>
      <c r="AJ139" s="91">
        <v>0</v>
      </c>
      <c r="AK139" s="91">
        <v>0</v>
      </c>
    </row>
    <row r="140" spans="4:37" ht="31">
      <c r="D140" s="18" t="s">
        <v>192</v>
      </c>
      <c r="E140" s="28"/>
      <c r="F140" s="28"/>
      <c r="G140" s="18"/>
      <c r="H140" s="28"/>
      <c r="I140" s="28"/>
      <c r="J140" s="8"/>
      <c r="K140" s="2"/>
      <c r="L140" s="2"/>
      <c r="M140" s="2"/>
      <c r="N140" s="2">
        <v>0</v>
      </c>
      <c r="O140" s="2">
        <v>0</v>
      </c>
      <c r="P140" s="2">
        <v>0</v>
      </c>
      <c r="Q140" s="2">
        <v>0</v>
      </c>
      <c r="R140" s="2">
        <v>0</v>
      </c>
      <c r="S140" s="2">
        <v>0</v>
      </c>
      <c r="T140" s="2">
        <v>0</v>
      </c>
      <c r="U140" s="2">
        <v>-152</v>
      </c>
      <c r="V140" s="2">
        <v>-10194</v>
      </c>
      <c r="W140" s="2">
        <v>0</v>
      </c>
      <c r="X140" s="2">
        <v>0</v>
      </c>
      <c r="Y140" s="3">
        <f t="shared" si="10"/>
        <v>0</v>
      </c>
      <c r="Z140" s="2"/>
      <c r="AA140" s="2"/>
      <c r="AB140" s="2"/>
      <c r="AC140" s="2"/>
      <c r="AD140" s="2"/>
      <c r="AE140" s="89" t="s">
        <v>192</v>
      </c>
      <c r="AF140" s="90"/>
      <c r="AG140" s="91">
        <v>-152</v>
      </c>
      <c r="AH140" s="92">
        <v>-10194</v>
      </c>
      <c r="AI140" s="91">
        <v>0</v>
      </c>
      <c r="AJ140" s="91">
        <v>0</v>
      </c>
      <c r="AK140" s="91">
        <v>0</v>
      </c>
    </row>
    <row r="141" spans="4:37" ht="16">
      <c r="D141" s="18" t="s">
        <v>193</v>
      </c>
      <c r="E141" s="28"/>
      <c r="F141" s="28"/>
      <c r="G141" s="18"/>
      <c r="H141" s="28"/>
      <c r="I141" s="28"/>
      <c r="J141" s="8"/>
      <c r="K141" s="3"/>
      <c r="L141" s="3"/>
      <c r="M141" s="2"/>
      <c r="N141" s="2">
        <v>83343</v>
      </c>
      <c r="O141" s="3">
        <v>101241</v>
      </c>
      <c r="P141" s="3">
        <v>77598</v>
      </c>
      <c r="Q141" s="3">
        <v>56143</v>
      </c>
      <c r="R141" s="3">
        <v>0</v>
      </c>
      <c r="S141" s="3">
        <v>0</v>
      </c>
      <c r="T141" s="3">
        <v>0</v>
      </c>
      <c r="U141" s="3">
        <v>0</v>
      </c>
      <c r="V141" s="2">
        <v>0</v>
      </c>
      <c r="W141" s="2">
        <v>0</v>
      </c>
      <c r="X141" s="3">
        <v>0</v>
      </c>
      <c r="Y141" s="3">
        <f t="shared" si="10"/>
        <v>0</v>
      </c>
      <c r="Z141" s="3"/>
      <c r="AA141" s="3"/>
      <c r="AB141" s="3"/>
      <c r="AC141" s="3"/>
      <c r="AD141" s="3"/>
      <c r="AE141" s="89" t="s">
        <v>193</v>
      </c>
      <c r="AF141" s="90"/>
      <c r="AG141" s="91">
        <v>0</v>
      </c>
      <c r="AH141" s="91">
        <v>0</v>
      </c>
      <c r="AI141" s="91">
        <v>0</v>
      </c>
      <c r="AJ141" s="91">
        <v>0</v>
      </c>
      <c r="AK141" s="91">
        <v>0</v>
      </c>
    </row>
    <row r="142" spans="4:37" ht="16">
      <c r="D142" s="18" t="s">
        <v>194</v>
      </c>
      <c r="E142" s="28"/>
      <c r="F142" s="28"/>
      <c r="G142" s="18"/>
      <c r="H142" s="28"/>
      <c r="I142" s="28"/>
      <c r="J142" s="8"/>
      <c r="K142" s="3"/>
      <c r="L142" s="3"/>
      <c r="M142" s="3"/>
      <c r="N142" s="2">
        <v>-79105</v>
      </c>
      <c r="O142" s="3">
        <v>-104552</v>
      </c>
      <c r="P142" s="3">
        <v>-91004</v>
      </c>
      <c r="Q142" s="3">
        <v>-73664</v>
      </c>
      <c r="R142" s="3">
        <v>0</v>
      </c>
      <c r="S142" s="3">
        <v>0</v>
      </c>
      <c r="T142" s="3">
        <v>0</v>
      </c>
      <c r="U142" s="3">
        <v>0</v>
      </c>
      <c r="V142" s="2">
        <v>0</v>
      </c>
      <c r="W142" s="2">
        <v>0</v>
      </c>
      <c r="X142" s="3">
        <v>0</v>
      </c>
      <c r="Y142" s="3">
        <f t="shared" si="10"/>
        <v>0</v>
      </c>
      <c r="Z142" s="3"/>
      <c r="AA142" s="3"/>
      <c r="AB142" s="3"/>
      <c r="AC142" s="3"/>
      <c r="AD142" s="3"/>
      <c r="AE142" s="89" t="s">
        <v>194</v>
      </c>
      <c r="AF142" s="90"/>
      <c r="AG142" s="91">
        <v>0</v>
      </c>
      <c r="AH142" s="91">
        <v>0</v>
      </c>
      <c r="AI142" s="91">
        <v>0</v>
      </c>
      <c r="AJ142" s="91">
        <v>0</v>
      </c>
      <c r="AK142" s="91">
        <v>0</v>
      </c>
    </row>
    <row r="143" spans="4:37" ht="16">
      <c r="D143" s="18" t="s">
        <v>195</v>
      </c>
      <c r="E143" s="28"/>
      <c r="F143" s="28"/>
      <c r="G143" s="18"/>
      <c r="H143" s="28"/>
      <c r="I143" s="28"/>
      <c r="J143" s="8"/>
      <c r="K143" s="2"/>
      <c r="L143" s="2"/>
      <c r="M143" s="2"/>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89" t="s">
        <v>195</v>
      </c>
      <c r="AF143" s="90"/>
      <c r="AG143" s="91">
        <v>0</v>
      </c>
      <c r="AH143" s="91">
        <v>0</v>
      </c>
      <c r="AI143" s="91">
        <v>0</v>
      </c>
      <c r="AJ143" s="91">
        <v>0</v>
      </c>
      <c r="AK143" s="91">
        <v>0</v>
      </c>
    </row>
    <row r="144" spans="4:37" ht="16">
      <c r="D144" s="18" t="s">
        <v>196</v>
      </c>
      <c r="E144" s="28"/>
      <c r="F144" s="28"/>
      <c r="G144" s="18"/>
      <c r="H144" s="28"/>
      <c r="I144" s="28"/>
      <c r="J144" s="8"/>
      <c r="K144" s="2"/>
      <c r="L144" s="2"/>
      <c r="M144" s="2"/>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196</v>
      </c>
      <c r="AF144" s="90"/>
      <c r="AG144" s="91">
        <v>0</v>
      </c>
      <c r="AH144" s="91">
        <v>0</v>
      </c>
      <c r="AI144" s="91">
        <v>0</v>
      </c>
      <c r="AJ144" s="91">
        <v>0</v>
      </c>
      <c r="AK144" s="91">
        <v>0</v>
      </c>
    </row>
    <row r="145" spans="4:37" ht="16">
      <c r="D145" s="18" t="s">
        <v>197</v>
      </c>
      <c r="E145" s="28"/>
      <c r="F145" s="28"/>
      <c r="G145" s="18"/>
      <c r="H145" s="28"/>
      <c r="I145" s="28"/>
      <c r="J145" s="8"/>
      <c r="K145" s="2"/>
      <c r="L145" s="2"/>
      <c r="M145" s="2"/>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197</v>
      </c>
      <c r="AF145" s="90"/>
      <c r="AG145" s="91">
        <v>0</v>
      </c>
      <c r="AH145" s="91">
        <v>0</v>
      </c>
      <c r="AI145" s="91">
        <v>0</v>
      </c>
      <c r="AJ145" s="91">
        <v>0</v>
      </c>
      <c r="AK145" s="91">
        <v>0</v>
      </c>
    </row>
    <row r="146" spans="4:37" ht="16">
      <c r="D146" s="18" t="s">
        <v>198</v>
      </c>
      <c r="E146" s="28"/>
      <c r="F146" s="28"/>
      <c r="G146" s="18"/>
      <c r="H146" s="28"/>
      <c r="I146" s="28"/>
      <c r="J146" s="8"/>
      <c r="K146" s="3"/>
      <c r="L146" s="3"/>
      <c r="M146" s="3"/>
      <c r="N146" s="3">
        <v>-30131</v>
      </c>
      <c r="O146" s="3">
        <v>-15061</v>
      </c>
      <c r="P146" s="3">
        <v>-10540</v>
      </c>
      <c r="Q146" s="3">
        <v>-7531</v>
      </c>
      <c r="R146" s="3">
        <v>-27171</v>
      </c>
      <c r="S146" s="3">
        <v>-30122</v>
      </c>
      <c r="T146" s="3">
        <v>-37653</v>
      </c>
      <c r="U146" s="3">
        <v>-30122</v>
      </c>
      <c r="V146" s="3">
        <v>-51541</v>
      </c>
      <c r="W146" s="3">
        <v>-51556</v>
      </c>
      <c r="X146" s="3">
        <v>-44184</v>
      </c>
      <c r="Y146" s="3">
        <f t="shared" si="10"/>
        <v>-73636</v>
      </c>
      <c r="Z146" s="3"/>
      <c r="AA146" s="3"/>
      <c r="AB146" s="3"/>
      <c r="AC146" s="3"/>
      <c r="AD146" s="3"/>
      <c r="AE146" s="89" t="s">
        <v>198</v>
      </c>
      <c r="AF146" s="90"/>
      <c r="AG146" s="92">
        <v>-30122</v>
      </c>
      <c r="AH146" s="92">
        <v>-51541</v>
      </c>
      <c r="AI146" s="92">
        <v>-51556</v>
      </c>
      <c r="AJ146" s="92">
        <v>-44184</v>
      </c>
      <c r="AK146" s="92">
        <v>-73636</v>
      </c>
    </row>
    <row r="147" spans="4:37" ht="16">
      <c r="D147" s="18" t="s">
        <v>199</v>
      </c>
      <c r="E147" s="28"/>
      <c r="F147" s="28"/>
      <c r="G147" s="18"/>
      <c r="H147" s="28"/>
      <c r="I147" s="28"/>
      <c r="J147" s="8"/>
      <c r="K147" s="2"/>
      <c r="L147" s="2"/>
      <c r="M147" s="2"/>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89" t="s">
        <v>199</v>
      </c>
      <c r="AF147" s="90"/>
      <c r="AG147" s="91">
        <v>0</v>
      </c>
      <c r="AH147" s="91">
        <v>0</v>
      </c>
      <c r="AI147" s="91">
        <v>0</v>
      </c>
      <c r="AJ147" s="91">
        <v>0</v>
      </c>
      <c r="AK147" s="91">
        <v>0</v>
      </c>
    </row>
    <row r="148" spans="4:37" ht="16">
      <c r="D148" s="18" t="s">
        <v>200</v>
      </c>
      <c r="E148" s="28"/>
      <c r="F148" s="28"/>
      <c r="G148" s="18"/>
      <c r="H148" s="28"/>
      <c r="I148" s="28"/>
      <c r="J148" s="8"/>
      <c r="K148" s="2"/>
      <c r="L148" s="2"/>
      <c r="M148" s="2"/>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200</v>
      </c>
      <c r="AF148" s="90"/>
      <c r="AG148" s="91">
        <v>0</v>
      </c>
      <c r="AH148" s="91">
        <v>0</v>
      </c>
      <c r="AI148" s="91">
        <v>0</v>
      </c>
      <c r="AJ148" s="91">
        <v>0</v>
      </c>
      <c r="AK148" s="91">
        <v>0</v>
      </c>
    </row>
    <row r="149" spans="4:37" ht="16">
      <c r="D149" s="18" t="s">
        <v>201</v>
      </c>
      <c r="E149" s="28"/>
      <c r="F149" s="28"/>
      <c r="G149" s="18"/>
      <c r="H149" s="28"/>
      <c r="I149" s="28"/>
      <c r="J149" s="8"/>
      <c r="K149" s="3"/>
      <c r="L149" s="3"/>
      <c r="M149" s="3"/>
      <c r="N149" s="3">
        <v>-25893</v>
      </c>
      <c r="O149" s="3">
        <v>-18372</v>
      </c>
      <c r="P149" s="3">
        <v>-23946</v>
      </c>
      <c r="Q149" s="3">
        <v>-25051</v>
      </c>
      <c r="R149" s="3">
        <v>-27171</v>
      </c>
      <c r="S149" s="3">
        <v>-30122</v>
      </c>
      <c r="T149" s="3">
        <v>-37653</v>
      </c>
      <c r="U149" s="3">
        <v>-30275</v>
      </c>
      <c r="V149" s="3">
        <v>-61736</v>
      </c>
      <c r="W149" s="3">
        <v>-51556</v>
      </c>
      <c r="X149" s="3">
        <v>-44184</v>
      </c>
      <c r="Y149" s="3">
        <f t="shared" si="10"/>
        <v>-73636</v>
      </c>
      <c r="Z149" s="3"/>
      <c r="AA149" s="3"/>
      <c r="AB149" s="3"/>
      <c r="AC149" s="3"/>
      <c r="AD149" s="3"/>
      <c r="AE149" s="89" t="s">
        <v>201</v>
      </c>
      <c r="AF149" s="90"/>
      <c r="AG149" s="92">
        <v>-30275</v>
      </c>
      <c r="AH149" s="92">
        <v>-61736</v>
      </c>
      <c r="AI149" s="92">
        <v>-51556</v>
      </c>
      <c r="AJ149" s="92">
        <v>-44184</v>
      </c>
      <c r="AK149" s="92">
        <v>-73636</v>
      </c>
    </row>
    <row r="150" spans="4:37" ht="16">
      <c r="D150" s="16" t="s">
        <v>202</v>
      </c>
      <c r="E150" s="26"/>
      <c r="F150" s="26"/>
      <c r="G150" s="16"/>
      <c r="H150" s="26"/>
      <c r="I150" s="26"/>
      <c r="J150" s="8"/>
      <c r="K150" s="3"/>
      <c r="L150" s="3"/>
      <c r="M150" s="3"/>
      <c r="N150" s="3">
        <v>9811</v>
      </c>
      <c r="O150" s="2">
        <v>1218</v>
      </c>
      <c r="P150" s="3">
        <v>-4789</v>
      </c>
      <c r="Q150" s="3">
        <v>7385</v>
      </c>
      <c r="R150" s="3">
        <v>52075</v>
      </c>
      <c r="S150" s="3">
        <v>-34505</v>
      </c>
      <c r="T150" s="3">
        <v>35835</v>
      </c>
      <c r="U150" s="3">
        <v>20893</v>
      </c>
      <c r="V150" s="3">
        <v>-26469</v>
      </c>
      <c r="W150" s="3">
        <v>-32563</v>
      </c>
      <c r="X150" s="3">
        <v>96852</v>
      </c>
      <c r="Y150" s="3">
        <f t="shared" si="10"/>
        <v>-72674</v>
      </c>
      <c r="Z150" s="3"/>
      <c r="AA150" s="3"/>
      <c r="AB150" s="3"/>
      <c r="AC150" s="3"/>
      <c r="AD150" s="3"/>
      <c r="AE150" s="89" t="s">
        <v>202</v>
      </c>
      <c r="AF150" s="90"/>
      <c r="AG150" s="92">
        <v>20893</v>
      </c>
      <c r="AH150" s="92">
        <v>-26469</v>
      </c>
      <c r="AI150" s="92">
        <v>-32563</v>
      </c>
      <c r="AJ150" s="92">
        <v>96851</v>
      </c>
      <c r="AK150" s="92">
        <v>-72674</v>
      </c>
    </row>
    <row r="151" spans="4:37" ht="16">
      <c r="D151" s="16" t="s">
        <v>203</v>
      </c>
      <c r="E151" s="26"/>
      <c r="F151" s="26"/>
      <c r="G151" s="16"/>
      <c r="H151" s="26"/>
      <c r="I151" s="26"/>
      <c r="J151" s="8"/>
      <c r="K151" s="3"/>
      <c r="L151" s="3"/>
      <c r="M151" s="3"/>
      <c r="N151" s="3">
        <v>7830</v>
      </c>
      <c r="O151" s="3">
        <v>17641</v>
      </c>
      <c r="P151" s="3">
        <v>18859</v>
      </c>
      <c r="Q151" s="3">
        <v>14070</v>
      </c>
      <c r="R151" s="3">
        <v>21456</v>
      </c>
      <c r="S151" s="3">
        <v>73530</v>
      </c>
      <c r="T151" s="3">
        <v>39025</v>
      </c>
      <c r="U151" s="3">
        <v>74860</v>
      </c>
      <c r="V151" s="3">
        <v>95753</v>
      </c>
      <c r="W151" s="3">
        <v>69284</v>
      </c>
      <c r="X151" s="3">
        <v>36720</v>
      </c>
      <c r="Y151" s="3">
        <f t="shared" si="10"/>
        <v>133572</v>
      </c>
      <c r="Z151" s="3"/>
      <c r="AA151" s="3"/>
      <c r="AB151" s="3"/>
      <c r="AC151" s="3"/>
      <c r="AD151" s="3"/>
      <c r="AE151" s="89" t="s">
        <v>203</v>
      </c>
      <c r="AF151" s="90"/>
      <c r="AG151" s="92">
        <v>74860</v>
      </c>
      <c r="AH151" s="92">
        <v>95753</v>
      </c>
      <c r="AI151" s="92">
        <v>69284</v>
      </c>
      <c r="AJ151" s="92">
        <v>36721</v>
      </c>
      <c r="AK151" s="92">
        <v>133572</v>
      </c>
    </row>
    <row r="152" spans="4:37" ht="16">
      <c r="D152" s="16" t="s">
        <v>204</v>
      </c>
      <c r="E152" s="26"/>
      <c r="F152" s="26"/>
      <c r="G152" s="16"/>
      <c r="H152" s="26"/>
      <c r="I152" s="26"/>
      <c r="J152" s="8"/>
      <c r="K152" s="2"/>
      <c r="L152" s="2"/>
      <c r="M152" s="2"/>
      <c r="N152" s="2">
        <v>0</v>
      </c>
      <c r="O152" s="2">
        <v>0</v>
      </c>
      <c r="P152" s="2">
        <v>0</v>
      </c>
      <c r="Q152" s="2">
        <v>0</v>
      </c>
      <c r="R152" s="2">
        <v>0</v>
      </c>
      <c r="S152" s="2">
        <v>0</v>
      </c>
      <c r="T152" s="2">
        <v>0</v>
      </c>
      <c r="U152" s="2">
        <v>0</v>
      </c>
      <c r="V152" s="2">
        <v>0</v>
      </c>
      <c r="W152" s="2">
        <v>0</v>
      </c>
      <c r="X152" s="2">
        <v>0</v>
      </c>
      <c r="Y152" s="3">
        <f t="shared" si="10"/>
        <v>0</v>
      </c>
      <c r="Z152" s="2"/>
      <c r="AA152" s="2"/>
      <c r="AB152" s="2"/>
      <c r="AC152" s="2"/>
      <c r="AD152" s="2"/>
      <c r="AE152" s="89" t="s">
        <v>204</v>
      </c>
      <c r="AF152" s="90"/>
      <c r="AG152" s="91">
        <v>0</v>
      </c>
      <c r="AH152" s="91">
        <v>0</v>
      </c>
      <c r="AI152" s="91">
        <v>0</v>
      </c>
      <c r="AJ152" s="91">
        <v>0</v>
      </c>
      <c r="AK152" s="91">
        <v>0</v>
      </c>
    </row>
    <row r="153" spans="4:37" ht="16">
      <c r="D153" s="16" t="s">
        <v>205</v>
      </c>
      <c r="E153" s="26"/>
      <c r="F153" s="26"/>
      <c r="G153" s="16"/>
      <c r="H153" s="26"/>
      <c r="I153" s="26"/>
      <c r="J153" s="8"/>
      <c r="K153" s="3"/>
      <c r="L153" s="3"/>
      <c r="M153" s="3"/>
      <c r="N153" s="3">
        <v>17641</v>
      </c>
      <c r="O153" s="3">
        <v>18859</v>
      </c>
      <c r="P153" s="3">
        <v>14070</v>
      </c>
      <c r="Q153" s="3">
        <v>21456</v>
      </c>
      <c r="R153" s="3">
        <v>73530</v>
      </c>
      <c r="S153" s="3">
        <v>39025</v>
      </c>
      <c r="T153" s="3">
        <v>74860</v>
      </c>
      <c r="U153" s="3">
        <v>95753</v>
      </c>
      <c r="V153" s="3">
        <v>69284</v>
      </c>
      <c r="W153" s="3">
        <v>36721</v>
      </c>
      <c r="X153" s="3">
        <v>133572</v>
      </c>
      <c r="Y153" s="3">
        <f t="shared" si="10"/>
        <v>60898</v>
      </c>
      <c r="Z153" s="3"/>
      <c r="AA153" s="3"/>
      <c r="AB153" s="3"/>
      <c r="AC153" s="3"/>
      <c r="AD153" s="3"/>
      <c r="AE153" s="89" t="s">
        <v>205</v>
      </c>
      <c r="AF153" s="90"/>
      <c r="AG153" s="92">
        <v>95753</v>
      </c>
      <c r="AH153" s="92">
        <v>69284</v>
      </c>
      <c r="AI153" s="92">
        <v>36721</v>
      </c>
      <c r="AJ153" s="92">
        <v>133572</v>
      </c>
      <c r="AK153" s="92">
        <v>60898</v>
      </c>
    </row>
  </sheetData>
  <sortState xmlns:xlrd2="http://schemas.microsoft.com/office/spreadsheetml/2017/richdata2" columnSort="1" ref="G24:X153">
    <sortCondition ref="G24:X24"/>
  </sortState>
  <conditionalFormatting sqref="G14:Y14">
    <cfRule type="cellIs" dxfId="233" priority="12" operator="greaterThan">
      <formula>0.2</formula>
    </cfRule>
    <cfRule type="cellIs" dxfId="232" priority="13" operator="lessThan">
      <formula>0.1</formula>
    </cfRule>
  </conditionalFormatting>
  <conditionalFormatting sqref="G10:Y10">
    <cfRule type="cellIs" dxfId="231" priority="11" operator="greaterThanOrEqual">
      <formula>0.1</formula>
    </cfRule>
  </conditionalFormatting>
  <conditionalFormatting sqref="G10:Y10">
    <cfRule type="cellIs" dxfId="230" priority="10" operator="lessThanOrEqual">
      <formula>0.05</formula>
    </cfRule>
  </conditionalFormatting>
  <conditionalFormatting sqref="AA10:AA12">
    <cfRule type="cellIs" dxfId="229" priority="9" operator="greaterThanOrEqual">
      <formula>0.1</formula>
    </cfRule>
  </conditionalFormatting>
  <conditionalFormatting sqref="AA10:AA12">
    <cfRule type="cellIs" dxfId="228" priority="8" operator="lessThanOrEqual">
      <formula>0.05</formula>
    </cfRule>
  </conditionalFormatting>
  <conditionalFormatting sqref="G11:Y11">
    <cfRule type="cellIs" dxfId="227" priority="7" operator="greaterThanOrEqual">
      <formula>0.1</formula>
    </cfRule>
  </conditionalFormatting>
  <conditionalFormatting sqref="G11:Y11">
    <cfRule type="cellIs" dxfId="226" priority="6" operator="lessThanOrEqual">
      <formula>0.05</formula>
    </cfRule>
  </conditionalFormatting>
  <conditionalFormatting sqref="G12:Y12">
    <cfRule type="cellIs" dxfId="225" priority="5" operator="greaterThanOrEqual">
      <formula>0.1</formula>
    </cfRule>
  </conditionalFormatting>
  <conditionalFormatting sqref="G12:Y12">
    <cfRule type="cellIs" dxfId="224" priority="4" operator="lessThanOrEqual">
      <formula>0.05</formula>
    </cfRule>
  </conditionalFormatting>
  <conditionalFormatting sqref="AA19">
    <cfRule type="cellIs" dxfId="223" priority="3" operator="greaterThan">
      <formula>0.35</formula>
    </cfRule>
  </conditionalFormatting>
  <conditionalFormatting sqref="AA14">
    <cfRule type="cellIs" dxfId="222" priority="1" operator="greaterThan">
      <formula>0.2</formula>
    </cfRule>
    <cfRule type="cellIs" dxfId="221" priority="2" operator="lessThan">
      <formula>0.1</formula>
    </cfRule>
  </conditionalFormatting>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62EEC-5D40-4F94-AFDB-814D390AF9E3}">
  <dimension ref="A1:AK153"/>
  <sheetViews>
    <sheetView topLeftCell="P1" workbookViewId="0">
      <selection activeCell="W7" sqref="W7"/>
    </sheetView>
  </sheetViews>
  <sheetFormatPr baseColWidth="10" defaultColWidth="8.83203125" defaultRowHeight="15"/>
  <cols>
    <col min="1" max="1" width="22.6640625" customWidth="1"/>
    <col min="3" max="3" width="22.5" customWidth="1"/>
    <col min="4" max="4" width="70.5" customWidth="1"/>
    <col min="5" max="5" width="9.6640625" customWidth="1"/>
    <col min="6" max="6" width="10.5" customWidth="1"/>
    <col min="7" max="8" width="9.6640625" bestFit="1" customWidth="1"/>
    <col min="9" max="9" width="11.5" bestFit="1" customWidth="1"/>
    <col min="10" max="11" width="12.1640625" bestFit="1" customWidth="1"/>
    <col min="12" max="13" width="12.5" bestFit="1" customWidth="1"/>
    <col min="14" max="21" width="13.5" bestFit="1" customWidth="1"/>
    <col min="22" max="22" width="13.83203125" bestFit="1" customWidth="1"/>
    <col min="23" max="23" width="19.83203125" customWidth="1"/>
    <col min="24" max="25" width="14.5" bestFit="1" customWidth="1"/>
    <col min="26" max="26" width="11.1640625" customWidth="1"/>
    <col min="27" max="27" width="11" customWidth="1"/>
    <col min="28" max="28" width="26.6640625" bestFit="1" customWidth="1"/>
    <col min="29" max="30" width="8.83203125" customWidth="1"/>
    <col min="31" max="31" width="53.33203125" customWidth="1"/>
    <col min="33" max="33" width="13.5" bestFit="1" customWidth="1"/>
    <col min="34" max="35" width="13.83203125" bestFit="1" customWidth="1"/>
    <col min="36" max="37" width="14.5" bestFit="1" customWidth="1"/>
  </cols>
  <sheetData>
    <row r="1" spans="1:28" ht="86.25" customHeight="1">
      <c r="A1" s="36" t="e" vm="7">
        <v>#VALUE!</v>
      </c>
      <c r="AB1" s="36" t="e" vm="7">
        <f>A1</f>
        <v>#VALUE!</v>
      </c>
    </row>
    <row r="3" spans="1:28">
      <c r="AA3" s="37" cm="1">
        <f t="array" ref="AA3">_FV(AB1,"P/E",TRUE)</f>
        <v>5.54</v>
      </c>
      <c r="AB3" t="s">
        <v>70</v>
      </c>
    </row>
    <row r="10" spans="1:28" ht="18">
      <c r="D10" s="34" t="s">
        <v>71</v>
      </c>
      <c r="E10" s="34"/>
      <c r="F10" s="34"/>
      <c r="G10" s="33" t="str">
        <f>IF(COUNT(#REF!)=6,(G16-#REF!)/(SUM(#REF!)),"")</f>
        <v/>
      </c>
      <c r="H10" s="33" t="str">
        <f>IF(COUNT(A16:H16)=6,(H16-A16)/(SUM(A16:G16)),"")</f>
        <v/>
      </c>
      <c r="I10" s="33" t="str">
        <f>IF(COUNT(B16:I16)=6,(I16-B16)/(SUM(B16:H16)),"")</f>
        <v/>
      </c>
      <c r="J10" s="33" t="str">
        <f>IF(COUNT(C16:J16)=6,(J16-C16)/(SUM(C16:I16)),"")</f>
        <v/>
      </c>
      <c r="K10" s="33" t="str">
        <f>IF(COUNT(D16:K16)=6,(K16-D16)/(SUM(D16:J16)),"")</f>
        <v/>
      </c>
      <c r="L10" s="33">
        <f t="shared" ref="L10:X10" si="0">IF(COUNT(G16:L16)=6,(L16-G16)/(SUM(G16:K16)),"")</f>
        <v>0.43928224730008492</v>
      </c>
      <c r="M10" s="33">
        <f t="shared" si="0"/>
        <v>0.34381224377957403</v>
      </c>
      <c r="N10" s="33">
        <f t="shared" si="0"/>
        <v>0.41071890709182596</v>
      </c>
      <c r="O10" s="33">
        <f t="shared" si="0"/>
        <v>0.35610528949050785</v>
      </c>
      <c r="P10" s="33">
        <f t="shared" si="0"/>
        <v>0.27512574658834238</v>
      </c>
      <c r="Q10" s="33">
        <f t="shared" si="0"/>
        <v>0.29151155090047515</v>
      </c>
      <c r="R10" s="33">
        <f t="shared" si="0"/>
        <v>0.2449798996851158</v>
      </c>
      <c r="S10" s="33">
        <f t="shared" si="0"/>
        <v>0.22748084582286984</v>
      </c>
      <c r="T10" s="33">
        <f t="shared" si="0"/>
        <v>0.21695413298323743</v>
      </c>
      <c r="U10" s="33">
        <f t="shared" si="0"/>
        <v>0.19185379610531628</v>
      </c>
      <c r="V10" s="33">
        <f t="shared" si="0"/>
        <v>8.7451527807568902E-2</v>
      </c>
      <c r="W10" s="33">
        <f t="shared" si="0"/>
        <v>5.0162599359103451E-2</v>
      </c>
      <c r="X10" s="33">
        <f t="shared" si="0"/>
        <v>4.340228438251361E-2</v>
      </c>
      <c r="Y10" s="33">
        <f>IF(COUNT(T16:Y16)=6,(Y16-T16)/(SUM(T16:X16)),"")</f>
        <v>9.2833358937119293E-3</v>
      </c>
      <c r="AA10" s="35">
        <f>AVERAGE(U10:Y10)</f>
        <v>7.6430708709642831E-2</v>
      </c>
      <c r="AB10" s="34" t="s">
        <v>71</v>
      </c>
    </row>
    <row r="11" spans="1:28" ht="18">
      <c r="D11" s="34" t="s">
        <v>72</v>
      </c>
      <c r="E11" s="34"/>
      <c r="F11" s="34"/>
      <c r="G11" s="33" t="str">
        <f>IF(COUNT(#REF!)=11,(G16-#REF!)/(SUM(#REF!)),"")</f>
        <v/>
      </c>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f t="shared" ref="Q11:X11" si="1">IF(COUNT(G16:Q16)=11,(Q16-G16)/(SUM(G16:P16)),"")</f>
        <v>0.31735396009400879</v>
      </c>
      <c r="R11" s="33">
        <f t="shared" si="1"/>
        <v>0.2638636070749702</v>
      </c>
      <c r="S11" s="33">
        <f t="shared" si="1"/>
        <v>0.26470649152015807</v>
      </c>
      <c r="T11" s="33">
        <f t="shared" si="1"/>
        <v>0.2484870473109502</v>
      </c>
      <c r="U11" s="33">
        <f t="shared" si="1"/>
        <v>0.21235056464567373</v>
      </c>
      <c r="V11" s="33">
        <f t="shared" si="1"/>
        <v>0.14028016249457978</v>
      </c>
      <c r="W11" s="33">
        <f t="shared" si="1"/>
        <v>0.10728753213348846</v>
      </c>
      <c r="X11" s="33">
        <f t="shared" si="1"/>
        <v>0.10409035388914194</v>
      </c>
      <c r="Y11" s="33">
        <f>IF(COUNT(O16:Y16)=11,(Y16-O16)/(SUM(O16:X16)),"")</f>
        <v>8.5401034527226791E-2</v>
      </c>
      <c r="AA11" s="35">
        <f t="shared" ref="AA11:AA12" si="2">AVERAGE(U11:Y11)</f>
        <v>0.12988192953802213</v>
      </c>
      <c r="AB11" s="34" t="s">
        <v>72</v>
      </c>
    </row>
    <row r="12" spans="1:28" ht="18">
      <c r="D12" s="34" t="s">
        <v>73</v>
      </c>
      <c r="E12" s="34"/>
      <c r="F12" s="34"/>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f t="shared" ref="V12:X12" si="3">IF(COUNT(G16:V16)=16,(V16-G16)/(SUM(G16:U16)),"")</f>
        <v>0.15583319197282722</v>
      </c>
      <c r="W12" s="33">
        <f t="shared" si="3"/>
        <v>0.122607861674932</v>
      </c>
      <c r="X12" s="33">
        <f t="shared" si="3"/>
        <v>0.12786503462911278</v>
      </c>
      <c r="Y12" s="33">
        <f>IF(COUNT(J16:Y16)=16,(Y16-J16)/(SUM(J16:X16)),"")</f>
        <v>0.11165413108208574</v>
      </c>
      <c r="AA12" s="35">
        <f t="shared" si="2"/>
        <v>0.12949005483973944</v>
      </c>
      <c r="AB12" s="34" t="s">
        <v>73</v>
      </c>
    </row>
    <row r="14" spans="1:28" ht="18">
      <c r="D14" s="32" t="s">
        <v>74</v>
      </c>
      <c r="E14" s="32"/>
      <c r="F14" s="32"/>
      <c r="G14" s="31" t="e">
        <f>G16/AVERAGE(D17:G17)</f>
        <v>#DIV/0!</v>
      </c>
      <c r="H14" s="31">
        <f>H16/AVERAGE(G17:H17)</f>
        <v>0.75787288863441171</v>
      </c>
      <c r="I14" s="31">
        <f t="shared" ref="I14:W14" si="4">I16/AVERAGE(H17:I17)</f>
        <v>0.19817336614711512</v>
      </c>
      <c r="J14" s="31">
        <f t="shared" si="4"/>
        <v>0.199257107131036</v>
      </c>
      <c r="K14" s="31">
        <f t="shared" si="4"/>
        <v>0.26189959206678465</v>
      </c>
      <c r="L14" s="31">
        <f t="shared" si="4"/>
        <v>0.21237805343997554</v>
      </c>
      <c r="M14" s="31">
        <f t="shared" si="4"/>
        <v>0.22978549171000437</v>
      </c>
      <c r="N14" s="31">
        <f t="shared" si="4"/>
        <v>0.28925040022601001</v>
      </c>
      <c r="O14" s="31">
        <f t="shared" si="4"/>
        <v>0.31633634710865083</v>
      </c>
      <c r="P14" s="31">
        <f t="shared" si="4"/>
        <v>0.31867429357360205</v>
      </c>
      <c r="Q14" s="31">
        <f t="shared" si="4"/>
        <v>0.22483116544109982</v>
      </c>
      <c r="R14" s="31">
        <f t="shared" si="4"/>
        <v>0.13791525266935103</v>
      </c>
      <c r="S14" s="31">
        <f t="shared" si="4"/>
        <v>0.14047722134026075</v>
      </c>
      <c r="T14" s="31">
        <f t="shared" si="4"/>
        <v>0.17420275075677627</v>
      </c>
      <c r="U14" s="31">
        <f t="shared" si="4"/>
        <v>0.19775576792487207</v>
      </c>
      <c r="V14" s="31">
        <f t="shared" si="4"/>
        <v>0.15639136416027366</v>
      </c>
      <c r="W14" s="31">
        <f t="shared" si="4"/>
        <v>0.13819505218351946</v>
      </c>
      <c r="X14" s="31">
        <f>X16/AVERAGE(W17:X17)</f>
        <v>0.15191909173518917</v>
      </c>
      <c r="Y14" s="31">
        <f>Y16/AVERAGE(X17:Y17)</f>
        <v>0.14194287147932344</v>
      </c>
      <c r="AA14" s="39">
        <f>AVERAGE(U14:Y14)</f>
        <v>0.15724082949663556</v>
      </c>
      <c r="AB14" s="32" t="s">
        <v>74</v>
      </c>
    </row>
    <row r="16" spans="1:28">
      <c r="D16" t="s">
        <v>75</v>
      </c>
      <c r="G16" s="21">
        <f>G98</f>
        <v>4390</v>
      </c>
      <c r="H16" s="21">
        <f>H98</f>
        <v>10589</v>
      </c>
      <c r="I16" s="21">
        <f t="shared" ref="I16:Y16" si="5">I98</f>
        <v>9059</v>
      </c>
      <c r="J16" s="21">
        <f t="shared" si="5"/>
        <v>13545</v>
      </c>
      <c r="K16" s="21">
        <f t="shared" si="5"/>
        <v>28345</v>
      </c>
      <c r="L16" s="21">
        <f t="shared" si="5"/>
        <v>33351</v>
      </c>
      <c r="M16" s="21">
        <f t="shared" si="5"/>
        <v>43213</v>
      </c>
      <c r="N16" s="21">
        <f t="shared" si="5"/>
        <v>61431</v>
      </c>
      <c r="O16" s="21">
        <f t="shared" si="5"/>
        <v>77603</v>
      </c>
      <c r="P16" s="21">
        <f t="shared" si="5"/>
        <v>95460</v>
      </c>
      <c r="Q16" s="21">
        <f t="shared" si="5"/>
        <v>124028</v>
      </c>
      <c r="R16" s="21">
        <f t="shared" si="5"/>
        <v>141630</v>
      </c>
      <c r="S16" s="21">
        <f t="shared" si="5"/>
        <v>175206</v>
      </c>
      <c r="T16" s="21">
        <f t="shared" si="5"/>
        <v>210797</v>
      </c>
      <c r="U16" s="21">
        <f t="shared" si="5"/>
        <v>238798</v>
      </c>
      <c r="V16" s="21">
        <f t="shared" si="5"/>
        <v>201900</v>
      </c>
      <c r="W16" s="21">
        <f t="shared" si="5"/>
        <v>190204</v>
      </c>
      <c r="X16" s="21">
        <f t="shared" si="5"/>
        <v>219342</v>
      </c>
      <c r="Y16" s="21">
        <f t="shared" si="5"/>
        <v>220647</v>
      </c>
      <c r="AB16" t="s">
        <v>75</v>
      </c>
    </row>
    <row r="17" spans="4:37">
      <c r="D17" t="s">
        <v>76</v>
      </c>
      <c r="G17" s="20">
        <f>SUM(G19:G20)</f>
        <v>0</v>
      </c>
      <c r="H17" s="20">
        <f>SUM(H19:H20)</f>
        <v>27944</v>
      </c>
      <c r="I17" s="20">
        <f t="shared" ref="I17:Y17" si="6">SUM(I19:I20)</f>
        <v>63481</v>
      </c>
      <c r="J17" s="20">
        <f t="shared" si="6"/>
        <v>72474</v>
      </c>
      <c r="K17" s="20">
        <f t="shared" si="6"/>
        <v>143983</v>
      </c>
      <c r="L17" s="20">
        <f t="shared" si="6"/>
        <v>170089</v>
      </c>
      <c r="M17" s="20">
        <f t="shared" si="6"/>
        <v>206027</v>
      </c>
      <c r="N17" s="20">
        <f t="shared" si="6"/>
        <v>218733</v>
      </c>
      <c r="O17" s="20">
        <f t="shared" si="6"/>
        <v>271903</v>
      </c>
      <c r="P17" s="20">
        <f t="shared" si="6"/>
        <v>327204</v>
      </c>
      <c r="Q17" s="20">
        <f t="shared" si="6"/>
        <v>776095</v>
      </c>
      <c r="R17" s="20">
        <f t="shared" si="6"/>
        <v>1277775</v>
      </c>
      <c r="S17" s="20">
        <f t="shared" si="6"/>
        <v>1216665</v>
      </c>
      <c r="T17" s="20">
        <f t="shared" si="6"/>
        <v>1203469</v>
      </c>
      <c r="U17" s="20">
        <f t="shared" si="6"/>
        <v>1211611</v>
      </c>
      <c r="V17" s="20">
        <f t="shared" si="6"/>
        <v>1370373</v>
      </c>
      <c r="W17" s="20">
        <f t="shared" si="6"/>
        <v>1382316</v>
      </c>
      <c r="X17" s="20">
        <f t="shared" si="6"/>
        <v>1505300</v>
      </c>
      <c r="Y17" s="20">
        <f t="shared" si="6"/>
        <v>1603655</v>
      </c>
      <c r="AB17" t="s">
        <v>76</v>
      </c>
    </row>
    <row r="19" spans="4:37" ht="16">
      <c r="D19" s="1" t="s">
        <v>77</v>
      </c>
      <c r="E19" s="1"/>
      <c r="F19" s="1"/>
      <c r="G19" s="19">
        <f>SUM(G44:G45,G65)</f>
        <v>0</v>
      </c>
      <c r="H19" s="19">
        <f>SUM(H44:H45,H65)</f>
        <v>1538</v>
      </c>
      <c r="I19" s="19">
        <f t="shared" ref="I19:Y19" si="7">SUM(I44:I45,I65)</f>
        <v>1309</v>
      </c>
      <c r="J19" s="19">
        <f t="shared" si="7"/>
        <v>1215</v>
      </c>
      <c r="K19" s="19">
        <f t="shared" si="7"/>
        <v>0</v>
      </c>
      <c r="L19" s="19">
        <f t="shared" si="7"/>
        <v>628</v>
      </c>
      <c r="M19" s="19">
        <f t="shared" si="7"/>
        <v>561</v>
      </c>
      <c r="N19" s="19">
        <f t="shared" si="7"/>
        <v>374</v>
      </c>
      <c r="O19" s="19">
        <f t="shared" si="7"/>
        <v>187</v>
      </c>
      <c r="P19" s="19">
        <f t="shared" si="7"/>
        <v>0</v>
      </c>
      <c r="Q19" s="19">
        <f t="shared" si="7"/>
        <v>25424</v>
      </c>
      <c r="R19" s="19">
        <f t="shared" si="7"/>
        <v>275124</v>
      </c>
      <c r="S19" s="19">
        <f t="shared" si="7"/>
        <v>130989</v>
      </c>
      <c r="T19" s="19">
        <f t="shared" si="7"/>
        <v>144198</v>
      </c>
      <c r="U19" s="19">
        <f t="shared" si="7"/>
        <v>159017</v>
      </c>
      <c r="V19" s="19">
        <f t="shared" si="7"/>
        <v>241793</v>
      </c>
      <c r="W19" s="19">
        <f t="shared" si="7"/>
        <v>180873</v>
      </c>
      <c r="X19" s="19">
        <f t="shared" si="7"/>
        <v>200667</v>
      </c>
      <c r="Y19" s="19">
        <f t="shared" si="7"/>
        <v>252397</v>
      </c>
      <c r="AA19" s="38">
        <f>Y19/SUM(Y19:Y20)</f>
        <v>0.15738859043871656</v>
      </c>
      <c r="AB19" s="1" t="s">
        <v>77</v>
      </c>
    </row>
    <row r="20" spans="4:37">
      <c r="D20" s="1" t="s">
        <v>78</v>
      </c>
      <c r="E20" s="1"/>
      <c r="F20" s="1"/>
      <c r="G20" s="19">
        <f>G72</f>
        <v>0</v>
      </c>
      <c r="H20" s="19">
        <f>H72</f>
        <v>26406</v>
      </c>
      <c r="I20" s="19">
        <f t="shared" ref="I20:Y20" si="8">I72</f>
        <v>62172</v>
      </c>
      <c r="J20" s="19">
        <f t="shared" si="8"/>
        <v>71259</v>
      </c>
      <c r="K20" s="19">
        <f t="shared" si="8"/>
        <v>143983</v>
      </c>
      <c r="L20" s="19">
        <f t="shared" si="8"/>
        <v>169461</v>
      </c>
      <c r="M20" s="19">
        <f t="shared" si="8"/>
        <v>205466</v>
      </c>
      <c r="N20" s="19">
        <f t="shared" si="8"/>
        <v>218359</v>
      </c>
      <c r="O20" s="19">
        <f t="shared" si="8"/>
        <v>271716</v>
      </c>
      <c r="P20" s="19">
        <f t="shared" si="8"/>
        <v>327204</v>
      </c>
      <c r="Q20" s="19">
        <f t="shared" si="8"/>
        <v>750671</v>
      </c>
      <c r="R20" s="19">
        <f t="shared" si="8"/>
        <v>1002651</v>
      </c>
      <c r="S20" s="19">
        <f t="shared" si="8"/>
        <v>1085676</v>
      </c>
      <c r="T20" s="19">
        <f t="shared" si="8"/>
        <v>1059271</v>
      </c>
      <c r="U20" s="19">
        <f t="shared" si="8"/>
        <v>1052594</v>
      </c>
      <c r="V20" s="19">
        <f t="shared" si="8"/>
        <v>1128580</v>
      </c>
      <c r="W20" s="19">
        <f t="shared" si="8"/>
        <v>1201443</v>
      </c>
      <c r="X20" s="19">
        <f t="shared" si="8"/>
        <v>1304633</v>
      </c>
      <c r="Y20" s="19">
        <f t="shared" si="8"/>
        <v>1351258</v>
      </c>
      <c r="AA20" s="29">
        <f>Y20/SUM(Y19:Y20)</f>
        <v>0.84261140956128344</v>
      </c>
      <c r="AB20" s="1" t="s">
        <v>78</v>
      </c>
    </row>
    <row r="24" spans="4:37">
      <c r="G24" s="1">
        <v>2004</v>
      </c>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79</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ht="16">
      <c r="D26" s="13" t="s">
        <v>80</v>
      </c>
      <c r="E26" s="23"/>
      <c r="F26" s="23"/>
      <c r="G26" s="3"/>
      <c r="H26" s="3">
        <v>53635</v>
      </c>
      <c r="I26" s="3">
        <v>83376</v>
      </c>
      <c r="J26" s="3">
        <v>101580</v>
      </c>
      <c r="K26" s="3">
        <v>183597</v>
      </c>
      <c r="L26" s="3">
        <v>202159</v>
      </c>
      <c r="M26" s="3">
        <v>218971</v>
      </c>
      <c r="N26" s="3">
        <v>280650</v>
      </c>
      <c r="O26" s="3">
        <v>301222</v>
      </c>
      <c r="P26" s="3">
        <v>347081</v>
      </c>
      <c r="Q26" s="3">
        <v>470989</v>
      </c>
      <c r="R26" s="3">
        <v>824451</v>
      </c>
      <c r="S26" s="3">
        <v>802640</v>
      </c>
      <c r="T26" s="3">
        <v>872047</v>
      </c>
      <c r="U26" s="3">
        <v>876655</v>
      </c>
      <c r="V26" s="3">
        <v>858445</v>
      </c>
      <c r="W26" s="3">
        <v>866660</v>
      </c>
      <c r="X26" s="3">
        <v>1043930</v>
      </c>
      <c r="Y26" s="3">
        <f>AK26</f>
        <v>1175488</v>
      </c>
      <c r="Z26" s="3"/>
      <c r="AA26" s="3"/>
      <c r="AB26" s="3"/>
      <c r="AC26" s="3"/>
      <c r="AD26" s="3"/>
      <c r="AE26" s="89" t="s">
        <v>80</v>
      </c>
      <c r="AF26" s="90"/>
      <c r="AG26" s="92">
        <v>876655</v>
      </c>
      <c r="AH26" s="92">
        <v>858445</v>
      </c>
      <c r="AI26" s="92">
        <v>866660</v>
      </c>
      <c r="AJ26" s="92">
        <v>1043930</v>
      </c>
      <c r="AK26" s="92">
        <v>1175488</v>
      </c>
    </row>
    <row r="27" spans="4:37" ht="16">
      <c r="D27" s="14" t="s">
        <v>81</v>
      </c>
      <c r="E27" s="24"/>
      <c r="F27" s="24"/>
      <c r="G27" s="4"/>
      <c r="H27" s="4">
        <v>6252</v>
      </c>
      <c r="I27" s="4">
        <v>13443</v>
      </c>
      <c r="J27" s="4">
        <v>13091</v>
      </c>
      <c r="K27" s="4">
        <v>71223</v>
      </c>
      <c r="L27" s="4">
        <v>72741</v>
      </c>
      <c r="M27" s="4">
        <v>17038</v>
      </c>
      <c r="N27" s="4">
        <v>19007</v>
      </c>
      <c r="O27" s="4">
        <v>49657</v>
      </c>
      <c r="P27" s="4">
        <v>54122</v>
      </c>
      <c r="Q27" s="4">
        <v>99023</v>
      </c>
      <c r="R27" s="4">
        <v>68677</v>
      </c>
      <c r="S27" s="4">
        <v>177548</v>
      </c>
      <c r="T27" s="4">
        <v>188247</v>
      </c>
      <c r="U27" s="4">
        <v>284864</v>
      </c>
      <c r="V27" s="4">
        <v>307787</v>
      </c>
      <c r="W27" s="4">
        <v>262079</v>
      </c>
      <c r="X27" s="4">
        <v>311757</v>
      </c>
      <c r="Y27" s="3">
        <f t="shared" ref="Y27:Y90" si="9">AK27</f>
        <v>407898</v>
      </c>
      <c r="Z27" s="4"/>
      <c r="AA27" s="4"/>
      <c r="AB27" s="4"/>
      <c r="AC27" s="4"/>
      <c r="AD27" s="4"/>
      <c r="AE27" s="93" t="s">
        <v>81</v>
      </c>
      <c r="AF27" s="90"/>
      <c r="AG27" s="94">
        <v>284864</v>
      </c>
      <c r="AH27" s="94">
        <v>307787</v>
      </c>
      <c r="AI27" s="94">
        <v>262079</v>
      </c>
      <c r="AJ27" s="94">
        <v>311757</v>
      </c>
      <c r="AK27" s="94">
        <v>407898</v>
      </c>
    </row>
    <row r="28" spans="4:37" ht="16">
      <c r="D28" s="14" t="s">
        <v>82</v>
      </c>
      <c r="E28" s="24"/>
      <c r="F28" s="24"/>
      <c r="G28" s="4"/>
      <c r="H28" s="4">
        <v>0</v>
      </c>
      <c r="I28" s="4">
        <v>7500</v>
      </c>
      <c r="J28" s="4">
        <v>0</v>
      </c>
      <c r="K28" s="4">
        <v>4063</v>
      </c>
      <c r="L28" s="4">
        <v>4570</v>
      </c>
      <c r="M28" s="4">
        <v>0</v>
      </c>
      <c r="N28" s="4">
        <v>0</v>
      </c>
      <c r="O28" s="4">
        <v>3615</v>
      </c>
      <c r="P28" s="4">
        <v>0</v>
      </c>
      <c r="Q28" s="4">
        <v>2387</v>
      </c>
      <c r="R28" s="4">
        <v>2440</v>
      </c>
      <c r="S28" s="4">
        <v>1178</v>
      </c>
      <c r="T28" s="4">
        <v>707</v>
      </c>
      <c r="U28" s="4">
        <v>2856</v>
      </c>
      <c r="V28" s="4">
        <v>4470</v>
      </c>
      <c r="W28" s="4">
        <v>5800</v>
      </c>
      <c r="X28" s="4">
        <v>4900</v>
      </c>
      <c r="Y28" s="3">
        <f t="shared" si="9"/>
        <v>6800</v>
      </c>
      <c r="Z28" s="5"/>
      <c r="AA28" s="5"/>
      <c r="AB28" s="5"/>
      <c r="AC28" s="5"/>
      <c r="AD28" s="5"/>
      <c r="AE28" s="93" t="s">
        <v>82</v>
      </c>
      <c r="AF28" s="90"/>
      <c r="AG28" s="94">
        <v>2856</v>
      </c>
      <c r="AH28" s="94">
        <v>4470</v>
      </c>
      <c r="AI28" s="94">
        <v>5800</v>
      </c>
      <c r="AJ28" s="94">
        <v>4900</v>
      </c>
      <c r="AK28" s="94">
        <v>6800</v>
      </c>
    </row>
    <row r="29" spans="4:37" ht="16">
      <c r="D29" s="14" t="s">
        <v>83</v>
      </c>
      <c r="E29" s="24"/>
      <c r="F29" s="24"/>
      <c r="G29" s="4"/>
      <c r="H29" s="4">
        <v>40370</v>
      </c>
      <c r="I29" s="4">
        <v>49477</v>
      </c>
      <c r="J29" s="4">
        <v>71538</v>
      </c>
      <c r="K29" s="4">
        <v>71628</v>
      </c>
      <c r="L29" s="4">
        <v>71647</v>
      </c>
      <c r="M29" s="4">
        <v>103077</v>
      </c>
      <c r="N29" s="4">
        <v>110781</v>
      </c>
      <c r="O29" s="4">
        <v>116218</v>
      </c>
      <c r="P29" s="4">
        <v>133932</v>
      </c>
      <c r="Q29" s="4">
        <v>124638</v>
      </c>
      <c r="R29" s="4">
        <v>322676</v>
      </c>
      <c r="S29" s="4">
        <v>269943</v>
      </c>
      <c r="T29" s="4">
        <v>356649</v>
      </c>
      <c r="U29" s="4">
        <v>237329</v>
      </c>
      <c r="V29" s="4">
        <v>253958</v>
      </c>
      <c r="W29" s="4">
        <v>276656</v>
      </c>
      <c r="X29" s="4">
        <v>298256</v>
      </c>
      <c r="Y29" s="3">
        <f t="shared" si="9"/>
        <v>284779</v>
      </c>
      <c r="Z29" s="4"/>
      <c r="AA29" s="4"/>
      <c r="AB29" s="4"/>
      <c r="AC29" s="4"/>
      <c r="AD29" s="4"/>
      <c r="AE29" s="93" t="s">
        <v>83</v>
      </c>
      <c r="AF29" s="90"/>
      <c r="AG29" s="94">
        <v>237329</v>
      </c>
      <c r="AH29" s="94">
        <v>253958</v>
      </c>
      <c r="AI29" s="94">
        <v>276656</v>
      </c>
      <c r="AJ29" s="94">
        <v>298256</v>
      </c>
      <c r="AK29" s="94">
        <v>284779</v>
      </c>
    </row>
    <row r="30" spans="4:37" ht="16">
      <c r="D30" s="14" t="s">
        <v>84</v>
      </c>
      <c r="E30" s="24"/>
      <c r="F30" s="24"/>
      <c r="G30" s="4"/>
      <c r="H30" s="4">
        <v>6674</v>
      </c>
      <c r="I30" s="4">
        <v>12689</v>
      </c>
      <c r="J30" s="4">
        <v>16816</v>
      </c>
      <c r="K30" s="4">
        <v>36268</v>
      </c>
      <c r="L30" s="4">
        <v>52915</v>
      </c>
      <c r="M30" s="4">
        <v>97002</v>
      </c>
      <c r="N30" s="4">
        <v>148790</v>
      </c>
      <c r="O30" s="4">
        <v>131054</v>
      </c>
      <c r="P30" s="4">
        <v>157262</v>
      </c>
      <c r="Q30" s="4">
        <v>224678</v>
      </c>
      <c r="R30" s="4">
        <v>421582</v>
      </c>
      <c r="S30" s="4">
        <v>344276</v>
      </c>
      <c r="T30" s="4">
        <v>316603</v>
      </c>
      <c r="U30" s="4">
        <v>345022</v>
      </c>
      <c r="V30" s="4">
        <v>288406</v>
      </c>
      <c r="W30" s="4">
        <v>317306</v>
      </c>
      <c r="X30" s="4">
        <v>422417</v>
      </c>
      <c r="Y30" s="3">
        <f t="shared" si="9"/>
        <v>466321</v>
      </c>
      <c r="Z30" s="4"/>
      <c r="AA30" s="4"/>
      <c r="AB30" s="4"/>
      <c r="AC30" s="4"/>
      <c r="AD30" s="4"/>
      <c r="AE30" s="93" t="s">
        <v>84</v>
      </c>
      <c r="AF30" s="90"/>
      <c r="AG30" s="94">
        <v>345022</v>
      </c>
      <c r="AH30" s="94">
        <v>288406</v>
      </c>
      <c r="AI30" s="94">
        <v>317306</v>
      </c>
      <c r="AJ30" s="94">
        <v>422417</v>
      </c>
      <c r="AK30" s="94">
        <v>466321</v>
      </c>
    </row>
    <row r="31" spans="4:37" ht="16">
      <c r="D31" s="14" t="s">
        <v>85</v>
      </c>
      <c r="E31" s="24"/>
      <c r="F31" s="24"/>
      <c r="G31" s="4"/>
      <c r="H31" s="4">
        <v>340</v>
      </c>
      <c r="I31" s="4">
        <v>267</v>
      </c>
      <c r="J31" s="4">
        <v>136</v>
      </c>
      <c r="K31" s="4">
        <v>414</v>
      </c>
      <c r="L31" s="4">
        <v>286</v>
      </c>
      <c r="M31" s="4">
        <v>1854</v>
      </c>
      <c r="N31" s="4">
        <v>2072</v>
      </c>
      <c r="O31" s="4">
        <v>677</v>
      </c>
      <c r="P31" s="4">
        <v>1765</v>
      </c>
      <c r="Q31" s="4">
        <v>20263</v>
      </c>
      <c r="R31" s="4">
        <v>9076</v>
      </c>
      <c r="S31" s="4">
        <v>9694</v>
      </c>
      <c r="T31" s="4">
        <v>9840</v>
      </c>
      <c r="U31" s="4">
        <v>6584</v>
      </c>
      <c r="V31" s="4">
        <v>3824</v>
      </c>
      <c r="W31" s="4">
        <v>4819</v>
      </c>
      <c r="X31" s="4">
        <v>6600</v>
      </c>
      <c r="Y31" s="3">
        <f t="shared" si="9"/>
        <v>9690</v>
      </c>
      <c r="Z31" s="4"/>
      <c r="AA31" s="4"/>
      <c r="AB31" s="4"/>
      <c r="AC31" s="4"/>
      <c r="AD31" s="4"/>
      <c r="AE31" s="93" t="s">
        <v>85</v>
      </c>
      <c r="AF31" s="90"/>
      <c r="AG31" s="94">
        <v>6584</v>
      </c>
      <c r="AH31" s="94">
        <v>3824</v>
      </c>
      <c r="AI31" s="94">
        <v>4819</v>
      </c>
      <c r="AJ31" s="94">
        <v>6600</v>
      </c>
      <c r="AK31" s="94">
        <v>9690</v>
      </c>
    </row>
    <row r="32" spans="4:37" ht="16">
      <c r="D32" s="13" t="s">
        <v>86</v>
      </c>
      <c r="E32" s="23"/>
      <c r="F32" s="23"/>
      <c r="G32" s="3"/>
      <c r="H32" s="3">
        <v>12046</v>
      </c>
      <c r="I32" s="3">
        <v>12267</v>
      </c>
      <c r="J32" s="3">
        <v>17509</v>
      </c>
      <c r="K32" s="3">
        <v>19674</v>
      </c>
      <c r="L32" s="3">
        <v>44783</v>
      </c>
      <c r="M32" s="3">
        <v>84015</v>
      </c>
      <c r="N32" s="3">
        <v>81897</v>
      </c>
      <c r="O32" s="3">
        <v>91933</v>
      </c>
      <c r="P32" s="3">
        <v>92443</v>
      </c>
      <c r="Q32" s="3">
        <v>482019</v>
      </c>
      <c r="R32" s="3">
        <v>733238</v>
      </c>
      <c r="S32" s="3">
        <v>683890</v>
      </c>
      <c r="T32" s="3">
        <v>689375</v>
      </c>
      <c r="U32" s="3">
        <v>684544</v>
      </c>
      <c r="V32" s="3">
        <v>909247</v>
      </c>
      <c r="W32" s="3">
        <v>934892</v>
      </c>
      <c r="X32" s="3">
        <v>888029</v>
      </c>
      <c r="Y32" s="3">
        <f t="shared" si="9"/>
        <v>850241</v>
      </c>
      <c r="Z32" s="3"/>
      <c r="AA32" s="3"/>
      <c r="AB32" s="3"/>
      <c r="AC32" s="3"/>
      <c r="AD32" s="3"/>
      <c r="AE32" s="89" t="s">
        <v>86</v>
      </c>
      <c r="AF32" s="90"/>
      <c r="AG32" s="92">
        <v>684544</v>
      </c>
      <c r="AH32" s="92">
        <v>909247</v>
      </c>
      <c r="AI32" s="92">
        <v>934892</v>
      </c>
      <c r="AJ32" s="92">
        <v>888029</v>
      </c>
      <c r="AK32" s="92">
        <v>850241</v>
      </c>
    </row>
    <row r="33" spans="4:37" ht="16">
      <c r="D33" s="14" t="s">
        <v>87</v>
      </c>
      <c r="E33" s="24"/>
      <c r="F33" s="24"/>
      <c r="G33" s="4"/>
      <c r="H33" s="4">
        <v>0</v>
      </c>
      <c r="I33" s="4">
        <v>0</v>
      </c>
      <c r="J33" s="4">
        <v>0</v>
      </c>
      <c r="K33" s="4">
        <v>0</v>
      </c>
      <c r="L33" s="4">
        <v>0</v>
      </c>
      <c r="M33" s="4">
        <v>0</v>
      </c>
      <c r="N33" s="5">
        <v>46</v>
      </c>
      <c r="O33" s="4">
        <v>0</v>
      </c>
      <c r="P33" s="4">
        <v>0</v>
      </c>
      <c r="Q33" s="4">
        <v>0</v>
      </c>
      <c r="R33" s="4">
        <v>0</v>
      </c>
      <c r="S33" s="5">
        <v>0</v>
      </c>
      <c r="T33" s="5">
        <v>0</v>
      </c>
      <c r="U33" s="4">
        <v>0</v>
      </c>
      <c r="V33" s="5">
        <v>0</v>
      </c>
      <c r="W33" s="4">
        <v>5769</v>
      </c>
      <c r="X33" s="5">
        <v>0</v>
      </c>
      <c r="Y33" s="3">
        <f t="shared" si="9"/>
        <v>0</v>
      </c>
      <c r="Z33" s="4"/>
      <c r="AA33" s="4"/>
      <c r="AB33" s="4"/>
      <c r="AC33" s="4"/>
      <c r="AD33" s="4"/>
      <c r="AE33" s="93" t="s">
        <v>87</v>
      </c>
      <c r="AF33" s="90"/>
      <c r="AG33" s="90">
        <v>0</v>
      </c>
      <c r="AH33" s="90">
        <v>0</v>
      </c>
      <c r="AI33" s="94">
        <v>5769</v>
      </c>
      <c r="AJ33" s="90">
        <v>0</v>
      </c>
      <c r="AK33" s="90">
        <v>0</v>
      </c>
    </row>
    <row r="34" spans="4:37" ht="16">
      <c r="D34" s="14" t="s">
        <v>88</v>
      </c>
      <c r="E34" s="24"/>
      <c r="F34" s="24"/>
      <c r="G34" s="4"/>
      <c r="H34" s="4">
        <v>10207</v>
      </c>
      <c r="I34" s="4">
        <v>10417</v>
      </c>
      <c r="J34" s="4">
        <v>11281</v>
      </c>
      <c r="K34" s="4">
        <v>13333</v>
      </c>
      <c r="L34" s="4">
        <v>38205</v>
      </c>
      <c r="M34" s="4">
        <v>47846</v>
      </c>
      <c r="N34" s="4">
        <v>50312</v>
      </c>
      <c r="O34" s="4">
        <v>62298</v>
      </c>
      <c r="P34" s="4">
        <v>60996</v>
      </c>
      <c r="Q34" s="4">
        <v>57674</v>
      </c>
      <c r="R34" s="4">
        <v>459470</v>
      </c>
      <c r="S34" s="4">
        <v>436004</v>
      </c>
      <c r="T34" s="4">
        <v>471536</v>
      </c>
      <c r="U34" s="4">
        <v>480397</v>
      </c>
      <c r="V34" s="4">
        <v>458607</v>
      </c>
      <c r="W34" s="4">
        <v>775071</v>
      </c>
      <c r="X34" s="4">
        <v>735346</v>
      </c>
      <c r="Y34" s="3">
        <f t="shared" si="9"/>
        <v>720604</v>
      </c>
      <c r="Z34" s="4"/>
      <c r="AA34" s="4"/>
      <c r="AB34" s="4"/>
      <c r="AC34" s="4"/>
      <c r="AD34" s="4"/>
      <c r="AE34" s="93" t="s">
        <v>88</v>
      </c>
      <c r="AF34" s="90"/>
      <c r="AG34" s="94">
        <v>480397</v>
      </c>
      <c r="AH34" s="94">
        <v>458607</v>
      </c>
      <c r="AI34" s="94">
        <v>775071</v>
      </c>
      <c r="AJ34" s="94">
        <v>735346</v>
      </c>
      <c r="AK34" s="94">
        <v>720604</v>
      </c>
    </row>
    <row r="35" spans="4:37" ht="16">
      <c r="D35" s="14" t="s">
        <v>89</v>
      </c>
      <c r="E35" s="24"/>
      <c r="F35" s="24"/>
      <c r="G35" s="4"/>
      <c r="H35" s="4">
        <v>0</v>
      </c>
      <c r="I35" s="4">
        <v>0</v>
      </c>
      <c r="J35" s="4">
        <v>0</v>
      </c>
      <c r="K35" s="4">
        <v>0</v>
      </c>
      <c r="L35" s="4">
        <v>0</v>
      </c>
      <c r="M35" s="4">
        <v>0</v>
      </c>
      <c r="N35" s="4">
        <v>0</v>
      </c>
      <c r="O35" s="4">
        <v>0</v>
      </c>
      <c r="P35" s="4">
        <v>0</v>
      </c>
      <c r="Q35" s="4">
        <v>0</v>
      </c>
      <c r="R35" s="4">
        <v>0</v>
      </c>
      <c r="S35" s="4">
        <v>0</v>
      </c>
      <c r="T35" s="4">
        <v>0</v>
      </c>
      <c r="U35" s="4">
        <v>0</v>
      </c>
      <c r="V35" s="5">
        <v>0</v>
      </c>
      <c r="W35" s="5">
        <v>0</v>
      </c>
      <c r="X35" s="5">
        <v>0</v>
      </c>
      <c r="Y35" s="3">
        <f t="shared" si="9"/>
        <v>2437</v>
      </c>
      <c r="Z35" s="5"/>
      <c r="AA35" s="5"/>
      <c r="AB35" s="5"/>
      <c r="AC35" s="5"/>
      <c r="AD35" s="5"/>
      <c r="AE35" s="93" t="s">
        <v>89</v>
      </c>
      <c r="AF35" s="90"/>
      <c r="AG35" s="90">
        <v>0</v>
      </c>
      <c r="AH35" s="90">
        <v>0</v>
      </c>
      <c r="AI35" s="90">
        <v>0</v>
      </c>
      <c r="AJ35" s="90">
        <v>0</v>
      </c>
      <c r="AK35" s="94">
        <v>2437</v>
      </c>
    </row>
    <row r="36" spans="4:37" ht="16">
      <c r="D36" s="14" t="s">
        <v>90</v>
      </c>
      <c r="E36" s="24"/>
      <c r="F36" s="24"/>
      <c r="G36" s="4"/>
      <c r="H36" s="4">
        <v>0</v>
      </c>
      <c r="I36" s="4">
        <v>0</v>
      </c>
      <c r="J36" s="4">
        <v>400</v>
      </c>
      <c r="K36" s="4">
        <v>2543</v>
      </c>
      <c r="L36" s="4">
        <v>1496</v>
      </c>
      <c r="M36" s="4">
        <v>3642</v>
      </c>
      <c r="N36" s="4">
        <v>4026</v>
      </c>
      <c r="O36" s="4">
        <v>5125</v>
      </c>
      <c r="P36" s="4">
        <v>5635</v>
      </c>
      <c r="Q36" s="4">
        <v>26820</v>
      </c>
      <c r="R36" s="4">
        <v>14258</v>
      </c>
      <c r="S36" s="4">
        <v>14557</v>
      </c>
      <c r="T36" s="4">
        <v>13229</v>
      </c>
      <c r="U36" s="4">
        <v>13193</v>
      </c>
      <c r="V36" s="4">
        <v>272813</v>
      </c>
      <c r="W36" s="4">
        <v>2391</v>
      </c>
      <c r="X36" s="4">
        <v>14665</v>
      </c>
      <c r="Y36" s="3">
        <f t="shared" si="9"/>
        <v>12454</v>
      </c>
      <c r="Z36" s="4"/>
      <c r="AA36" s="4"/>
      <c r="AB36" s="4"/>
      <c r="AC36" s="4"/>
      <c r="AD36" s="4"/>
      <c r="AE36" s="93" t="s">
        <v>90</v>
      </c>
      <c r="AF36" s="90"/>
      <c r="AG36" s="94">
        <v>13193</v>
      </c>
      <c r="AH36" s="94">
        <v>272813</v>
      </c>
      <c r="AI36" s="94">
        <v>2391</v>
      </c>
      <c r="AJ36" s="94">
        <v>14665</v>
      </c>
      <c r="AK36" s="94">
        <v>12454</v>
      </c>
    </row>
    <row r="37" spans="4:37" ht="16">
      <c r="D37" s="14" t="s">
        <v>91</v>
      </c>
      <c r="E37" s="24"/>
      <c r="F37" s="24"/>
      <c r="G37" s="4"/>
      <c r="H37" s="4">
        <v>1818</v>
      </c>
      <c r="I37" s="4">
        <v>1818</v>
      </c>
      <c r="J37" s="4">
        <v>5762</v>
      </c>
      <c r="K37" s="4">
        <v>3798</v>
      </c>
      <c r="L37" s="4">
        <v>4388</v>
      </c>
      <c r="M37" s="4">
        <v>31907</v>
      </c>
      <c r="N37" s="4">
        <v>3520</v>
      </c>
      <c r="O37" s="4">
        <v>2978</v>
      </c>
      <c r="P37" s="4">
        <v>5501</v>
      </c>
      <c r="Q37" s="4">
        <v>379713</v>
      </c>
      <c r="R37" s="4">
        <v>13334</v>
      </c>
      <c r="S37" s="4">
        <v>13334</v>
      </c>
      <c r="T37" s="4">
        <v>13334</v>
      </c>
      <c r="U37" s="4">
        <v>26049</v>
      </c>
      <c r="V37" s="4">
        <v>26049</v>
      </c>
      <c r="W37" s="4">
        <v>26062</v>
      </c>
      <c r="X37" s="4">
        <v>26062</v>
      </c>
      <c r="Y37" s="3">
        <f t="shared" si="9"/>
        <v>26062</v>
      </c>
      <c r="Z37" s="5"/>
      <c r="AA37" s="5"/>
      <c r="AB37" s="5"/>
      <c r="AC37" s="5"/>
      <c r="AD37" s="5"/>
      <c r="AE37" s="93" t="s">
        <v>91</v>
      </c>
      <c r="AF37" s="90"/>
      <c r="AG37" s="94">
        <v>26049</v>
      </c>
      <c r="AH37" s="94">
        <v>26049</v>
      </c>
      <c r="AI37" s="94">
        <v>26062</v>
      </c>
      <c r="AJ37" s="94">
        <v>26062</v>
      </c>
      <c r="AK37" s="94">
        <v>26062</v>
      </c>
    </row>
    <row r="38" spans="4:37" ht="16">
      <c r="D38" s="14" t="s">
        <v>92</v>
      </c>
      <c r="E38" s="24"/>
      <c r="F38" s="24"/>
      <c r="G38" s="4"/>
      <c r="H38" s="4">
        <v>21</v>
      </c>
      <c r="I38" s="4">
        <v>33</v>
      </c>
      <c r="J38" s="4">
        <v>66</v>
      </c>
      <c r="K38" s="4">
        <v>0</v>
      </c>
      <c r="L38" s="4">
        <v>694</v>
      </c>
      <c r="M38" s="4">
        <v>620</v>
      </c>
      <c r="N38" s="4">
        <v>93</v>
      </c>
      <c r="O38" s="4">
        <v>286</v>
      </c>
      <c r="P38" s="4">
        <v>1720</v>
      </c>
      <c r="Q38" s="4">
        <v>107</v>
      </c>
      <c r="R38" s="4">
        <v>16016</v>
      </c>
      <c r="S38" s="4">
        <v>15958</v>
      </c>
      <c r="T38" s="4">
        <v>13637</v>
      </c>
      <c r="U38" s="4">
        <v>13350</v>
      </c>
      <c r="V38" s="4">
        <v>26309</v>
      </c>
      <c r="W38" s="4">
        <v>26215</v>
      </c>
      <c r="X38" s="4">
        <v>36000</v>
      </c>
      <c r="Y38" s="3">
        <f t="shared" si="9"/>
        <v>36158</v>
      </c>
      <c r="Z38" s="4"/>
      <c r="AA38" s="4"/>
      <c r="AB38" s="4"/>
      <c r="AC38" s="4"/>
      <c r="AD38" s="4"/>
      <c r="AE38" s="93" t="s">
        <v>92</v>
      </c>
      <c r="AF38" s="90"/>
      <c r="AG38" s="94">
        <v>13350</v>
      </c>
      <c r="AH38" s="94">
        <v>26309</v>
      </c>
      <c r="AI38" s="94">
        <v>26215</v>
      </c>
      <c r="AJ38" s="94">
        <v>36000</v>
      </c>
      <c r="AK38" s="94">
        <v>36158</v>
      </c>
    </row>
    <row r="39" spans="4:37" ht="16">
      <c r="D39" s="15" t="s">
        <v>93</v>
      </c>
      <c r="E39" s="25"/>
      <c r="F39" s="25"/>
      <c r="G39" s="4"/>
      <c r="H39" s="4">
        <v>0</v>
      </c>
      <c r="I39" s="4">
        <v>0</v>
      </c>
      <c r="J39" s="4">
        <v>0</v>
      </c>
      <c r="K39" s="4">
        <v>0</v>
      </c>
      <c r="L39" s="4">
        <v>0</v>
      </c>
      <c r="M39" s="4">
        <v>0</v>
      </c>
      <c r="N39" s="4">
        <v>23901</v>
      </c>
      <c r="O39" s="4">
        <v>21246</v>
      </c>
      <c r="P39" s="4">
        <v>18590</v>
      </c>
      <c r="Q39" s="4">
        <v>17705</v>
      </c>
      <c r="R39" s="4">
        <v>230160</v>
      </c>
      <c r="S39" s="4">
        <v>204037</v>
      </c>
      <c r="T39" s="5">
        <v>177639</v>
      </c>
      <c r="U39" s="5">
        <v>151554</v>
      </c>
      <c r="V39" s="5">
        <v>125469</v>
      </c>
      <c r="W39" s="5">
        <v>99385</v>
      </c>
      <c r="X39" s="5">
        <v>75956</v>
      </c>
      <c r="Y39" s="3">
        <f t="shared" si="9"/>
        <v>52527</v>
      </c>
      <c r="Z39" s="5"/>
      <c r="AA39" s="5"/>
      <c r="AB39" s="5"/>
      <c r="AC39" s="5"/>
      <c r="AD39" s="5"/>
      <c r="AE39" s="93" t="s">
        <v>93</v>
      </c>
      <c r="AF39" s="90"/>
      <c r="AG39" s="94">
        <v>151554</v>
      </c>
      <c r="AH39" s="94">
        <v>125469</v>
      </c>
      <c r="AI39" s="94">
        <v>99385</v>
      </c>
      <c r="AJ39" s="94">
        <v>75956</v>
      </c>
      <c r="AK39" s="94">
        <v>52527</v>
      </c>
    </row>
    <row r="40" spans="4:37" ht="16">
      <c r="D40" s="16" t="s">
        <v>94</v>
      </c>
      <c r="E40" s="26"/>
      <c r="F40" s="26"/>
      <c r="G40" s="3"/>
      <c r="H40" s="3">
        <v>65680</v>
      </c>
      <c r="I40" s="3">
        <v>95644</v>
      </c>
      <c r="J40" s="3">
        <v>119089</v>
      </c>
      <c r="K40" s="3">
        <v>203271</v>
      </c>
      <c r="L40" s="3">
        <v>246942</v>
      </c>
      <c r="M40" s="3">
        <v>302986</v>
      </c>
      <c r="N40" s="3">
        <v>362548</v>
      </c>
      <c r="O40" s="3">
        <v>393154</v>
      </c>
      <c r="P40" s="3">
        <v>439523</v>
      </c>
      <c r="Q40" s="3">
        <v>953008</v>
      </c>
      <c r="R40" s="3">
        <v>1557689</v>
      </c>
      <c r="S40" s="3">
        <v>1486530</v>
      </c>
      <c r="T40" s="3">
        <v>1561421</v>
      </c>
      <c r="U40" s="3">
        <v>1561199</v>
      </c>
      <c r="V40" s="3">
        <v>1767692</v>
      </c>
      <c r="W40" s="3">
        <v>1801552</v>
      </c>
      <c r="X40" s="3">
        <v>1931959</v>
      </c>
      <c r="Y40" s="3">
        <f t="shared" si="9"/>
        <v>2025729</v>
      </c>
      <c r="Z40" s="3"/>
      <c r="AA40" s="3"/>
      <c r="AB40" s="3"/>
      <c r="AC40" s="3"/>
      <c r="AD40" s="3"/>
      <c r="AE40" s="89" t="s">
        <v>94</v>
      </c>
      <c r="AF40" s="90"/>
      <c r="AG40" s="92">
        <v>1561199</v>
      </c>
      <c r="AH40" s="92">
        <v>1767692</v>
      </c>
      <c r="AI40" s="92">
        <v>1801552</v>
      </c>
      <c r="AJ40" s="92">
        <v>1931959</v>
      </c>
      <c r="AK40" s="92">
        <v>2025729</v>
      </c>
    </row>
    <row r="41" spans="4:37" ht="16">
      <c r="D41" s="12" t="s">
        <v>95</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95</v>
      </c>
      <c r="AF41" s="90"/>
      <c r="AG41" s="91"/>
      <c r="AH41" s="91"/>
      <c r="AI41" s="91"/>
      <c r="AJ41" s="91"/>
      <c r="AK41" s="91"/>
    </row>
    <row r="42" spans="4:37" ht="16">
      <c r="D42" s="13" t="s">
        <v>96</v>
      </c>
      <c r="E42" s="23"/>
      <c r="F42" s="23"/>
      <c r="G42" s="3"/>
      <c r="H42" s="3">
        <v>39274</v>
      </c>
      <c r="I42" s="3">
        <v>33472</v>
      </c>
      <c r="J42" s="3">
        <v>47831</v>
      </c>
      <c r="K42" s="3">
        <v>59287</v>
      </c>
      <c r="L42" s="3">
        <v>77481</v>
      </c>
      <c r="M42" s="3">
        <v>97520</v>
      </c>
      <c r="N42" s="3">
        <v>144188</v>
      </c>
      <c r="O42" s="3">
        <v>121439</v>
      </c>
      <c r="P42" s="3">
        <v>112319</v>
      </c>
      <c r="Q42" s="3">
        <v>202337</v>
      </c>
      <c r="R42" s="3">
        <v>555038</v>
      </c>
      <c r="S42" s="3">
        <v>400855</v>
      </c>
      <c r="T42" s="3">
        <v>502150</v>
      </c>
      <c r="U42" s="3">
        <v>508605</v>
      </c>
      <c r="V42" s="3">
        <v>639113</v>
      </c>
      <c r="W42" s="3">
        <v>600109</v>
      </c>
      <c r="X42" s="3">
        <v>627326</v>
      </c>
      <c r="Y42" s="3">
        <f t="shared" si="9"/>
        <v>674471</v>
      </c>
      <c r="Z42" s="3"/>
      <c r="AA42" s="3"/>
      <c r="AB42" s="3"/>
      <c r="AC42" s="3"/>
      <c r="AD42" s="3"/>
      <c r="AE42" s="89" t="s">
        <v>96</v>
      </c>
      <c r="AF42" s="90"/>
      <c r="AG42" s="92">
        <v>508605</v>
      </c>
      <c r="AH42" s="92">
        <v>639113</v>
      </c>
      <c r="AI42" s="92">
        <v>600109</v>
      </c>
      <c r="AJ42" s="92">
        <v>627326</v>
      </c>
      <c r="AK42" s="92">
        <v>674471</v>
      </c>
    </row>
    <row r="43" spans="4:37" ht="16">
      <c r="D43" s="14" t="s">
        <v>97</v>
      </c>
      <c r="E43" s="24"/>
      <c r="F43" s="24"/>
      <c r="G43" s="4"/>
      <c r="H43" s="4">
        <v>37736</v>
      </c>
      <c r="I43" s="4">
        <v>32163</v>
      </c>
      <c r="J43" s="4">
        <v>46615</v>
      </c>
      <c r="K43" s="4">
        <v>58659</v>
      </c>
      <c r="L43" s="4">
        <v>76853</v>
      </c>
      <c r="M43" s="4">
        <v>96959</v>
      </c>
      <c r="N43" s="4">
        <v>143585</v>
      </c>
      <c r="O43" s="4">
        <v>121295</v>
      </c>
      <c r="P43" s="4">
        <v>112238</v>
      </c>
      <c r="Q43" s="4">
        <v>202298</v>
      </c>
      <c r="R43" s="4">
        <v>461747</v>
      </c>
      <c r="S43" s="4">
        <v>358187</v>
      </c>
      <c r="T43" s="4">
        <v>461449</v>
      </c>
      <c r="U43" s="4">
        <v>397694</v>
      </c>
      <c r="V43" s="4">
        <v>544621</v>
      </c>
      <c r="W43" s="4">
        <v>534534</v>
      </c>
      <c r="X43" s="4">
        <v>595378</v>
      </c>
      <c r="Y43" s="3">
        <f t="shared" si="9"/>
        <v>642834</v>
      </c>
      <c r="Z43" s="4"/>
      <c r="AA43" s="4"/>
      <c r="AB43" s="4"/>
      <c r="AC43" s="4"/>
      <c r="AD43" s="4"/>
      <c r="AE43" s="93" t="s">
        <v>97</v>
      </c>
      <c r="AF43" s="90"/>
      <c r="AG43" s="94">
        <v>397694</v>
      </c>
      <c r="AH43" s="94">
        <v>544621</v>
      </c>
      <c r="AI43" s="94">
        <v>534534</v>
      </c>
      <c r="AJ43" s="94">
        <v>595378</v>
      </c>
      <c r="AK43" s="94">
        <v>642834</v>
      </c>
    </row>
    <row r="44" spans="4:37" ht="16">
      <c r="D44" s="17" t="s">
        <v>98</v>
      </c>
      <c r="E44" s="27"/>
      <c r="F44" s="27"/>
      <c r="G44" s="4"/>
      <c r="H44" s="4">
        <v>0</v>
      </c>
      <c r="I44" s="4">
        <v>0</v>
      </c>
      <c r="J44" s="4">
        <v>0</v>
      </c>
      <c r="K44" s="4">
        <v>0</v>
      </c>
      <c r="L44" s="4">
        <v>0</v>
      </c>
      <c r="M44" s="4">
        <v>0</v>
      </c>
      <c r="N44" s="4">
        <v>0</v>
      </c>
      <c r="O44" s="4">
        <v>187</v>
      </c>
      <c r="P44" s="4">
        <v>0</v>
      </c>
      <c r="Q44" s="4">
        <v>25424</v>
      </c>
      <c r="R44" s="4">
        <v>217236</v>
      </c>
      <c r="S44" s="4">
        <v>123226</v>
      </c>
      <c r="T44" s="4">
        <v>137033</v>
      </c>
      <c r="U44" s="4">
        <v>81253</v>
      </c>
      <c r="V44" s="4">
        <v>180115</v>
      </c>
      <c r="W44" s="4">
        <v>147669</v>
      </c>
      <c r="X44" s="4">
        <v>200667</v>
      </c>
      <c r="Y44" s="3">
        <f t="shared" si="9"/>
        <v>220999</v>
      </c>
      <c r="Z44" s="4"/>
      <c r="AA44" s="4"/>
      <c r="AB44" s="4"/>
      <c r="AC44" s="4"/>
      <c r="AD44" s="4"/>
      <c r="AE44" s="93" t="s">
        <v>98</v>
      </c>
      <c r="AF44" s="90"/>
      <c r="AG44" s="94">
        <v>81253</v>
      </c>
      <c r="AH44" s="94">
        <v>180115</v>
      </c>
      <c r="AI44" s="94">
        <v>147669</v>
      </c>
      <c r="AJ44" s="94">
        <v>200667</v>
      </c>
      <c r="AK44" s="94">
        <v>220999</v>
      </c>
    </row>
    <row r="45" spans="4:37" ht="16">
      <c r="D45" s="17" t="s">
        <v>99</v>
      </c>
      <c r="E45" s="27"/>
      <c r="F45" s="27"/>
      <c r="G45" s="5"/>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99</v>
      </c>
      <c r="AF45" s="90"/>
      <c r="AG45" s="90">
        <v>0</v>
      </c>
      <c r="AH45" s="90">
        <v>0</v>
      </c>
      <c r="AI45" s="90">
        <v>0</v>
      </c>
      <c r="AJ45" s="90">
        <v>0</v>
      </c>
      <c r="AK45" s="90">
        <v>0</v>
      </c>
    </row>
    <row r="46" spans="4:37" ht="16">
      <c r="D46" s="17" t="s">
        <v>100</v>
      </c>
      <c r="E46" s="27"/>
      <c r="F46" s="27"/>
      <c r="G46" s="4"/>
      <c r="H46" s="4">
        <v>16535</v>
      </c>
      <c r="I46" s="4">
        <v>15621</v>
      </c>
      <c r="J46" s="4">
        <v>30969</v>
      </c>
      <c r="K46" s="4">
        <v>38735</v>
      </c>
      <c r="L46" s="4">
        <v>36945</v>
      </c>
      <c r="M46" s="4">
        <v>49754</v>
      </c>
      <c r="N46" s="4">
        <v>76448</v>
      </c>
      <c r="O46" s="4">
        <v>65233</v>
      </c>
      <c r="P46" s="4">
        <v>55074</v>
      </c>
      <c r="Q46" s="4">
        <v>90499</v>
      </c>
      <c r="R46" s="4">
        <v>110387</v>
      </c>
      <c r="S46" s="4">
        <v>83679</v>
      </c>
      <c r="T46" s="4">
        <v>100250</v>
      </c>
      <c r="U46" s="4">
        <v>100291</v>
      </c>
      <c r="V46" s="4">
        <v>107328</v>
      </c>
      <c r="W46" s="4">
        <v>88937</v>
      </c>
      <c r="X46" s="4">
        <v>97029</v>
      </c>
      <c r="Y46" s="3">
        <f t="shared" si="9"/>
        <v>127030</v>
      </c>
      <c r="Z46" s="4"/>
      <c r="AA46" s="4"/>
      <c r="AB46" s="4"/>
      <c r="AC46" s="4"/>
      <c r="AD46" s="4"/>
      <c r="AE46" s="93" t="s">
        <v>100</v>
      </c>
      <c r="AF46" s="90"/>
      <c r="AG46" s="94">
        <v>100291</v>
      </c>
      <c r="AH46" s="94">
        <v>107328</v>
      </c>
      <c r="AI46" s="94">
        <v>88937</v>
      </c>
      <c r="AJ46" s="94">
        <v>97029</v>
      </c>
      <c r="AK46" s="94">
        <v>127030</v>
      </c>
    </row>
    <row r="47" spans="4:37" ht="16">
      <c r="D47" s="17" t="s">
        <v>101</v>
      </c>
      <c r="E47" s="27"/>
      <c r="F47" s="27"/>
      <c r="G47" s="4"/>
      <c r="H47" s="4">
        <v>57</v>
      </c>
      <c r="I47" s="4">
        <v>335</v>
      </c>
      <c r="J47" s="4">
        <v>1013</v>
      </c>
      <c r="K47" s="4">
        <v>1750</v>
      </c>
      <c r="L47" s="4">
        <v>9138</v>
      </c>
      <c r="M47" s="4">
        <v>12795</v>
      </c>
      <c r="N47" s="4">
        <v>15517</v>
      </c>
      <c r="O47" s="4">
        <v>11164</v>
      </c>
      <c r="P47" s="4">
        <v>8598</v>
      </c>
      <c r="Q47" s="4">
        <v>17570</v>
      </c>
      <c r="R47" s="4">
        <v>33007</v>
      </c>
      <c r="S47" s="4">
        <v>45500</v>
      </c>
      <c r="T47" s="4">
        <v>103106</v>
      </c>
      <c r="U47" s="4">
        <v>51548</v>
      </c>
      <c r="V47" s="4">
        <v>51251</v>
      </c>
      <c r="W47" s="5">
        <v>58825</v>
      </c>
      <c r="X47" s="4">
        <v>22831</v>
      </c>
      <c r="Y47" s="3">
        <f t="shared" si="9"/>
        <v>16168</v>
      </c>
      <c r="Z47" s="4"/>
      <c r="AA47" s="4"/>
      <c r="AB47" s="4"/>
      <c r="AC47" s="4"/>
      <c r="AD47" s="4"/>
      <c r="AE47" s="93" t="s">
        <v>101</v>
      </c>
      <c r="AF47" s="90"/>
      <c r="AG47" s="94">
        <v>51548</v>
      </c>
      <c r="AH47" s="94">
        <v>51251</v>
      </c>
      <c r="AI47" s="94">
        <v>58825</v>
      </c>
      <c r="AJ47" s="94">
        <v>22831</v>
      </c>
      <c r="AK47" s="94">
        <v>16168</v>
      </c>
    </row>
    <row r="48" spans="4:37" ht="16">
      <c r="D48" s="17" t="s">
        <v>102</v>
      </c>
      <c r="E48" s="27"/>
      <c r="F48" s="27"/>
      <c r="G48" s="4"/>
      <c r="H48" s="4">
        <v>1925</v>
      </c>
      <c r="I48" s="4">
        <v>1247</v>
      </c>
      <c r="J48" s="4">
        <v>82</v>
      </c>
      <c r="K48" s="4">
        <v>236</v>
      </c>
      <c r="L48" s="4">
        <v>7174</v>
      </c>
      <c r="M48" s="4">
        <v>6477</v>
      </c>
      <c r="N48" s="4">
        <v>3048</v>
      </c>
      <c r="O48" s="4">
        <v>3253</v>
      </c>
      <c r="P48" s="4">
        <v>3754</v>
      </c>
      <c r="Q48" s="4">
        <v>2981</v>
      </c>
      <c r="R48" s="4">
        <v>6991</v>
      </c>
      <c r="S48" s="4">
        <v>14497</v>
      </c>
      <c r="T48" s="4">
        <v>9417</v>
      </c>
      <c r="U48" s="4">
        <v>10937</v>
      </c>
      <c r="V48" s="4">
        <v>9558</v>
      </c>
      <c r="W48" s="4">
        <v>8169</v>
      </c>
      <c r="X48" s="4">
        <v>9620</v>
      </c>
      <c r="Y48" s="3">
        <f t="shared" si="9"/>
        <v>6801</v>
      </c>
      <c r="Z48" s="4"/>
      <c r="AA48" s="4"/>
      <c r="AB48" s="4"/>
      <c r="AC48" s="4"/>
      <c r="AD48" s="4"/>
      <c r="AE48" s="93" t="s">
        <v>102</v>
      </c>
      <c r="AF48" s="90"/>
      <c r="AG48" s="94">
        <v>10937</v>
      </c>
      <c r="AH48" s="94">
        <v>9558</v>
      </c>
      <c r="AI48" s="94">
        <v>8169</v>
      </c>
      <c r="AJ48" s="94">
        <v>9620</v>
      </c>
      <c r="AK48" s="94">
        <v>6801</v>
      </c>
    </row>
    <row r="49" spans="4:37" ht="16">
      <c r="D49" s="17" t="s">
        <v>103</v>
      </c>
      <c r="E49" s="27"/>
      <c r="F49" s="27"/>
      <c r="G49" s="4"/>
      <c r="H49" s="4">
        <v>2064</v>
      </c>
      <c r="I49" s="4">
        <v>2506</v>
      </c>
      <c r="J49" s="4">
        <v>4244</v>
      </c>
      <c r="K49" s="4">
        <v>12353</v>
      </c>
      <c r="L49" s="4">
        <v>16739</v>
      </c>
      <c r="M49" s="4">
        <v>18316</v>
      </c>
      <c r="N49" s="4">
        <v>22205</v>
      </c>
      <c r="O49" s="4">
        <v>25549</v>
      </c>
      <c r="P49" s="4">
        <v>24250</v>
      </c>
      <c r="Q49" s="4">
        <v>31558</v>
      </c>
      <c r="R49" s="4">
        <v>39747</v>
      </c>
      <c r="S49" s="4">
        <v>30955</v>
      </c>
      <c r="T49" s="4">
        <v>41109</v>
      </c>
      <c r="U49" s="4">
        <v>30235</v>
      </c>
      <c r="V49" s="4">
        <v>32045</v>
      </c>
      <c r="W49" s="4">
        <v>47796</v>
      </c>
      <c r="X49" s="4">
        <v>44781</v>
      </c>
      <c r="Y49" s="3">
        <f t="shared" si="9"/>
        <v>42747</v>
      </c>
      <c r="Z49" s="4"/>
      <c r="AA49" s="4"/>
      <c r="AB49" s="4"/>
      <c r="AC49" s="4"/>
      <c r="AD49" s="4"/>
      <c r="AE49" s="93" t="s">
        <v>103</v>
      </c>
      <c r="AF49" s="90"/>
      <c r="AG49" s="94">
        <v>30235</v>
      </c>
      <c r="AH49" s="94">
        <v>32045</v>
      </c>
      <c r="AI49" s="94">
        <v>47796</v>
      </c>
      <c r="AJ49" s="94">
        <v>44781</v>
      </c>
      <c r="AK49" s="94">
        <v>42747</v>
      </c>
    </row>
    <row r="50" spans="4:37" ht="16">
      <c r="D50" s="17" t="s">
        <v>104</v>
      </c>
      <c r="E50" s="27"/>
      <c r="F50" s="27"/>
      <c r="G50" s="4"/>
      <c r="H50" s="4">
        <v>3552</v>
      </c>
      <c r="I50" s="4">
        <v>0</v>
      </c>
      <c r="J50" s="4">
        <v>116</v>
      </c>
      <c r="K50" s="4">
        <v>153</v>
      </c>
      <c r="L50" s="4">
        <v>325</v>
      </c>
      <c r="M50" s="4">
        <v>188</v>
      </c>
      <c r="N50" s="4">
        <v>1309</v>
      </c>
      <c r="O50" s="4">
        <v>1225</v>
      </c>
      <c r="P50" s="4">
        <v>806</v>
      </c>
      <c r="Q50" s="4">
        <v>649</v>
      </c>
      <c r="R50" s="4">
        <v>5858</v>
      </c>
      <c r="S50" s="4">
        <v>5160</v>
      </c>
      <c r="T50" s="4">
        <v>7620</v>
      </c>
      <c r="U50" s="4">
        <v>9387</v>
      </c>
      <c r="V50" s="4">
        <v>12543</v>
      </c>
      <c r="W50" s="4">
        <v>12086</v>
      </c>
      <c r="X50" s="4">
        <v>18160</v>
      </c>
      <c r="Y50" s="3">
        <f t="shared" si="9"/>
        <v>12806</v>
      </c>
      <c r="Z50" s="4"/>
      <c r="AA50" s="4"/>
      <c r="AB50" s="4"/>
      <c r="AC50" s="4"/>
      <c r="AD50" s="4"/>
      <c r="AE50" s="93" t="s">
        <v>104</v>
      </c>
      <c r="AF50" s="90"/>
      <c r="AG50" s="94">
        <v>9387</v>
      </c>
      <c r="AH50" s="94">
        <v>12543</v>
      </c>
      <c r="AI50" s="94">
        <v>12086</v>
      </c>
      <c r="AJ50" s="94">
        <v>18160</v>
      </c>
      <c r="AK50" s="94">
        <v>12806</v>
      </c>
    </row>
    <row r="51" spans="4:37" ht="16">
      <c r="D51" s="17" t="s">
        <v>105</v>
      </c>
      <c r="E51" s="27"/>
      <c r="F51" s="27"/>
      <c r="G51" s="5"/>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105</v>
      </c>
      <c r="AF51" s="90"/>
      <c r="AG51" s="90">
        <v>0</v>
      </c>
      <c r="AH51" s="90">
        <v>0</v>
      </c>
      <c r="AI51" s="90">
        <v>0</v>
      </c>
      <c r="AJ51" s="90">
        <v>0</v>
      </c>
      <c r="AK51" s="90">
        <v>0</v>
      </c>
    </row>
    <row r="52" spans="4:37" ht="16">
      <c r="D52" s="17" t="s">
        <v>106</v>
      </c>
      <c r="E52" s="27"/>
      <c r="F52" s="27"/>
      <c r="G52" s="5"/>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106</v>
      </c>
      <c r="AF52" s="90"/>
      <c r="AG52" s="90">
        <v>0</v>
      </c>
      <c r="AH52" s="90">
        <v>0</v>
      </c>
      <c r="AI52" s="90">
        <v>0</v>
      </c>
      <c r="AJ52" s="90">
        <v>0</v>
      </c>
      <c r="AK52" s="90">
        <v>0</v>
      </c>
    </row>
    <row r="53" spans="4:37" ht="16">
      <c r="D53" s="17" t="s">
        <v>107</v>
      </c>
      <c r="E53" s="27"/>
      <c r="F53" s="27"/>
      <c r="G53" s="4"/>
      <c r="H53" s="4">
        <v>0</v>
      </c>
      <c r="I53" s="4">
        <v>0</v>
      </c>
      <c r="J53" s="4">
        <v>0</v>
      </c>
      <c r="K53" s="4">
        <v>0</v>
      </c>
      <c r="L53" s="4">
        <v>0</v>
      </c>
      <c r="M53" s="4">
        <v>0</v>
      </c>
      <c r="N53" s="5">
        <v>0</v>
      </c>
      <c r="O53" s="5">
        <v>0</v>
      </c>
      <c r="P53" s="5">
        <v>0</v>
      </c>
      <c r="Q53" s="5">
        <v>0</v>
      </c>
      <c r="R53" s="5">
        <v>70</v>
      </c>
      <c r="S53" s="5">
        <v>71</v>
      </c>
      <c r="T53" s="5">
        <v>338</v>
      </c>
      <c r="U53" s="5">
        <v>329</v>
      </c>
      <c r="V53" s="5">
        <v>186</v>
      </c>
      <c r="W53" s="5">
        <v>16</v>
      </c>
      <c r="X53" s="5">
        <v>0</v>
      </c>
      <c r="Y53" s="3">
        <f t="shared" si="9"/>
        <v>0</v>
      </c>
      <c r="Z53" s="5"/>
      <c r="AA53" s="5"/>
      <c r="AB53" s="5"/>
      <c r="AC53" s="5"/>
      <c r="AD53" s="5"/>
      <c r="AE53" s="93" t="s">
        <v>107</v>
      </c>
      <c r="AF53" s="90"/>
      <c r="AG53" s="90">
        <v>329</v>
      </c>
      <c r="AH53" s="90">
        <v>186</v>
      </c>
      <c r="AI53" s="90">
        <v>16</v>
      </c>
      <c r="AJ53" s="90">
        <v>0</v>
      </c>
      <c r="AK53" s="90">
        <v>0</v>
      </c>
    </row>
    <row r="54" spans="4:37" ht="16">
      <c r="D54" s="17" t="s">
        <v>108</v>
      </c>
      <c r="E54" s="27"/>
      <c r="F54" s="27"/>
      <c r="G54" s="4"/>
      <c r="H54" s="4">
        <v>13478</v>
      </c>
      <c r="I54" s="4">
        <v>12388</v>
      </c>
      <c r="J54" s="4">
        <v>9843</v>
      </c>
      <c r="K54" s="4">
        <v>4643</v>
      </c>
      <c r="L54" s="4">
        <v>3349</v>
      </c>
      <c r="M54" s="4">
        <v>3380</v>
      </c>
      <c r="N54" s="4">
        <v>16614</v>
      </c>
      <c r="O54" s="4">
        <v>4737</v>
      </c>
      <c r="P54" s="4">
        <v>5216</v>
      </c>
      <c r="Q54" s="4">
        <v>15993</v>
      </c>
      <c r="R54" s="4">
        <v>19953</v>
      </c>
      <c r="S54" s="4">
        <v>38004</v>
      </c>
      <c r="T54" s="4">
        <v>43930</v>
      </c>
      <c r="U54" s="4">
        <v>86242</v>
      </c>
      <c r="V54" s="4">
        <v>118681</v>
      </c>
      <c r="W54" s="4">
        <v>142042</v>
      </c>
      <c r="X54" s="4">
        <v>164790</v>
      </c>
      <c r="Y54" s="3">
        <f t="shared" si="9"/>
        <v>178801</v>
      </c>
      <c r="Z54" s="4"/>
      <c r="AA54" s="4"/>
      <c r="AB54" s="4"/>
      <c r="AC54" s="4"/>
      <c r="AD54" s="4"/>
      <c r="AE54" s="93" t="s">
        <v>108</v>
      </c>
      <c r="AF54" s="90"/>
      <c r="AG54" s="94">
        <v>86242</v>
      </c>
      <c r="AH54" s="94">
        <v>118681</v>
      </c>
      <c r="AI54" s="94">
        <v>142042</v>
      </c>
      <c r="AJ54" s="94">
        <v>164790</v>
      </c>
      <c r="AK54" s="94">
        <v>178801</v>
      </c>
    </row>
    <row r="55" spans="4:37" ht="16">
      <c r="D55" s="17" t="s">
        <v>109</v>
      </c>
      <c r="E55" s="27"/>
      <c r="F55" s="27"/>
      <c r="G55" s="4"/>
      <c r="H55" s="4">
        <v>0</v>
      </c>
      <c r="I55" s="4">
        <v>0</v>
      </c>
      <c r="J55" s="4">
        <v>0</v>
      </c>
      <c r="K55" s="4">
        <v>0</v>
      </c>
      <c r="L55" s="4">
        <v>0</v>
      </c>
      <c r="M55" s="4">
        <v>0</v>
      </c>
      <c r="N55" s="4">
        <v>0</v>
      </c>
      <c r="O55" s="4">
        <v>0</v>
      </c>
      <c r="P55" s="4">
        <v>0</v>
      </c>
      <c r="Q55" s="4">
        <v>0</v>
      </c>
      <c r="R55" s="4">
        <v>0</v>
      </c>
      <c r="S55" s="4">
        <v>0</v>
      </c>
      <c r="T55" s="5">
        <v>0</v>
      </c>
      <c r="U55" s="5">
        <v>0</v>
      </c>
      <c r="V55" s="5">
        <v>0</v>
      </c>
      <c r="W55" s="5">
        <v>0</v>
      </c>
      <c r="X55" s="5">
        <v>0</v>
      </c>
      <c r="Y55" s="3">
        <f t="shared" si="9"/>
        <v>0</v>
      </c>
      <c r="Z55" s="5"/>
      <c r="AA55" s="5"/>
      <c r="AB55" s="5"/>
      <c r="AC55" s="5"/>
      <c r="AD55" s="5"/>
      <c r="AE55" s="93" t="s">
        <v>109</v>
      </c>
      <c r="AF55" s="90"/>
      <c r="AG55" s="90">
        <v>0</v>
      </c>
      <c r="AH55" s="90">
        <v>0</v>
      </c>
      <c r="AI55" s="90">
        <v>0</v>
      </c>
      <c r="AJ55" s="90">
        <v>0</v>
      </c>
      <c r="AK55" s="90">
        <v>0</v>
      </c>
    </row>
    <row r="56" spans="4:37" ht="16">
      <c r="D56" s="17" t="s">
        <v>110</v>
      </c>
      <c r="E56" s="27"/>
      <c r="F56" s="27"/>
      <c r="G56" s="4"/>
      <c r="H56" s="4">
        <v>126</v>
      </c>
      <c r="I56" s="4">
        <v>65</v>
      </c>
      <c r="J56" s="4">
        <v>349</v>
      </c>
      <c r="K56" s="4">
        <v>790</v>
      </c>
      <c r="L56" s="4">
        <v>3183</v>
      </c>
      <c r="M56" s="4">
        <v>6050</v>
      </c>
      <c r="N56" s="4">
        <v>8444</v>
      </c>
      <c r="O56" s="4">
        <v>9947</v>
      </c>
      <c r="P56" s="4">
        <v>14540</v>
      </c>
      <c r="Q56" s="4">
        <v>17624</v>
      </c>
      <c r="R56" s="4">
        <v>28499</v>
      </c>
      <c r="S56" s="4">
        <v>17095</v>
      </c>
      <c r="T56" s="4">
        <v>18647</v>
      </c>
      <c r="U56" s="4">
        <v>27472</v>
      </c>
      <c r="V56" s="4">
        <v>32912</v>
      </c>
      <c r="W56" s="4">
        <v>28993</v>
      </c>
      <c r="X56" s="4">
        <v>37500</v>
      </c>
      <c r="Y56" s="3">
        <f t="shared" si="9"/>
        <v>37482</v>
      </c>
      <c r="Z56" s="4"/>
      <c r="AA56" s="4"/>
      <c r="AB56" s="4"/>
      <c r="AC56" s="4"/>
      <c r="AD56" s="4"/>
      <c r="AE56" s="93" t="s">
        <v>110</v>
      </c>
      <c r="AF56" s="90"/>
      <c r="AG56" s="94">
        <v>27472</v>
      </c>
      <c r="AH56" s="94">
        <v>32912</v>
      </c>
      <c r="AI56" s="94">
        <v>28993</v>
      </c>
      <c r="AJ56" s="94">
        <v>37500</v>
      </c>
      <c r="AK56" s="94">
        <v>37482</v>
      </c>
    </row>
    <row r="57" spans="4:37" ht="16">
      <c r="D57" s="17" t="s">
        <v>111</v>
      </c>
      <c r="E57" s="27"/>
      <c r="F57" s="27"/>
      <c r="G57" s="5"/>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111</v>
      </c>
      <c r="AF57" s="90"/>
      <c r="AG57" s="90">
        <v>0</v>
      </c>
      <c r="AH57" s="90">
        <v>0</v>
      </c>
      <c r="AI57" s="90">
        <v>0</v>
      </c>
      <c r="AJ57" s="90">
        <v>0</v>
      </c>
      <c r="AK57" s="90">
        <v>0</v>
      </c>
    </row>
    <row r="58" spans="4:37" ht="16">
      <c r="D58" s="17" t="s">
        <v>112</v>
      </c>
      <c r="E58" s="27"/>
      <c r="F58" s="27"/>
      <c r="G58" s="5"/>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112</v>
      </c>
      <c r="AF58" s="90"/>
      <c r="AG58" s="90">
        <v>0</v>
      </c>
      <c r="AH58" s="90">
        <v>0</v>
      </c>
      <c r="AI58" s="90">
        <v>0</v>
      </c>
      <c r="AJ58" s="90">
        <v>0</v>
      </c>
      <c r="AK58" s="90">
        <v>0</v>
      </c>
    </row>
    <row r="59" spans="4:37" ht="16">
      <c r="D59" s="14" t="s">
        <v>113</v>
      </c>
      <c r="E59" s="24"/>
      <c r="F59" s="24"/>
      <c r="G59" s="4"/>
      <c r="H59" s="4">
        <v>1538</v>
      </c>
      <c r="I59" s="4">
        <v>1309</v>
      </c>
      <c r="J59" s="4">
        <v>1215</v>
      </c>
      <c r="K59" s="4">
        <v>628</v>
      </c>
      <c r="L59" s="4">
        <v>628</v>
      </c>
      <c r="M59" s="4">
        <v>561</v>
      </c>
      <c r="N59" s="4">
        <v>603</v>
      </c>
      <c r="O59" s="4">
        <v>143</v>
      </c>
      <c r="P59" s="4">
        <v>81</v>
      </c>
      <c r="Q59" s="4">
        <v>39</v>
      </c>
      <c r="R59" s="4">
        <v>93291</v>
      </c>
      <c r="S59" s="4">
        <v>42668</v>
      </c>
      <c r="T59" s="4">
        <v>40702</v>
      </c>
      <c r="U59" s="4">
        <v>110911</v>
      </c>
      <c r="V59" s="4">
        <v>94492</v>
      </c>
      <c r="W59" s="4">
        <v>65575</v>
      </c>
      <c r="X59" s="4">
        <v>31948</v>
      </c>
      <c r="Y59" s="3">
        <f t="shared" si="9"/>
        <v>31637</v>
      </c>
      <c r="Z59" s="5"/>
      <c r="AA59" s="5"/>
      <c r="AB59" s="5"/>
      <c r="AC59" s="5"/>
      <c r="AD59" s="5"/>
      <c r="AE59" s="93" t="s">
        <v>113</v>
      </c>
      <c r="AF59" s="90"/>
      <c r="AG59" s="94">
        <v>110911</v>
      </c>
      <c r="AH59" s="94">
        <v>94492</v>
      </c>
      <c r="AI59" s="94">
        <v>65575</v>
      </c>
      <c r="AJ59" s="94">
        <v>31948</v>
      </c>
      <c r="AK59" s="94">
        <v>31637</v>
      </c>
    </row>
    <row r="60" spans="4:37" ht="16">
      <c r="D60" s="17" t="s">
        <v>114</v>
      </c>
      <c r="E60" s="27"/>
      <c r="F60" s="27"/>
      <c r="G60" s="5"/>
      <c r="H60" s="4">
        <v>0</v>
      </c>
      <c r="I60" s="4">
        <v>0</v>
      </c>
      <c r="J60" s="4">
        <v>0</v>
      </c>
      <c r="K60" s="5">
        <v>0</v>
      </c>
      <c r="L60" s="5">
        <v>0</v>
      </c>
      <c r="M60" s="5">
        <v>0</v>
      </c>
      <c r="N60" s="5">
        <v>0</v>
      </c>
      <c r="O60" s="5">
        <v>0</v>
      </c>
      <c r="P60" s="5">
        <v>0</v>
      </c>
      <c r="Q60" s="5">
        <v>0</v>
      </c>
      <c r="R60" s="5">
        <v>0</v>
      </c>
      <c r="S60" s="5">
        <v>0</v>
      </c>
      <c r="T60" s="4">
        <v>0</v>
      </c>
      <c r="U60" s="5">
        <v>0</v>
      </c>
      <c r="V60" s="5">
        <v>0</v>
      </c>
      <c r="W60" s="5">
        <v>0</v>
      </c>
      <c r="X60" s="5">
        <v>0</v>
      </c>
      <c r="Y60" s="3">
        <f t="shared" si="9"/>
        <v>0</v>
      </c>
      <c r="Z60" s="5"/>
      <c r="AA60" s="5"/>
      <c r="AB60" s="5"/>
      <c r="AC60" s="5"/>
      <c r="AD60" s="5"/>
      <c r="AE60" s="93" t="s">
        <v>114</v>
      </c>
      <c r="AF60" s="90"/>
      <c r="AG60" s="90">
        <v>0</v>
      </c>
      <c r="AH60" s="90">
        <v>0</v>
      </c>
      <c r="AI60" s="90">
        <v>0</v>
      </c>
      <c r="AJ60" s="90">
        <v>0</v>
      </c>
      <c r="AK60" s="90">
        <v>0</v>
      </c>
    </row>
    <row r="61" spans="4:37" ht="16">
      <c r="D61" s="17" t="s">
        <v>115</v>
      </c>
      <c r="E61" s="27"/>
      <c r="F61" s="27"/>
      <c r="G61" s="4"/>
      <c r="H61" s="4">
        <v>0</v>
      </c>
      <c r="I61" s="4">
        <v>0</v>
      </c>
      <c r="J61" s="4">
        <v>0</v>
      </c>
      <c r="K61" s="4">
        <v>0</v>
      </c>
      <c r="L61" s="4">
        <v>0</v>
      </c>
      <c r="M61" s="4">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115</v>
      </c>
      <c r="AF61" s="90"/>
      <c r="AG61" s="90">
        <v>0</v>
      </c>
      <c r="AH61" s="90">
        <v>0</v>
      </c>
      <c r="AI61" s="90">
        <v>0</v>
      </c>
      <c r="AJ61" s="90">
        <v>0</v>
      </c>
      <c r="AK61" s="90">
        <v>0</v>
      </c>
    </row>
    <row r="62" spans="4:37" ht="16">
      <c r="D62" s="17" t="s">
        <v>116</v>
      </c>
      <c r="E62" s="27"/>
      <c r="F62" s="27"/>
      <c r="G62" s="5"/>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116</v>
      </c>
      <c r="AF62" s="90"/>
      <c r="AG62" s="90">
        <v>0</v>
      </c>
      <c r="AH62" s="90">
        <v>0</v>
      </c>
      <c r="AI62" s="90">
        <v>0</v>
      </c>
      <c r="AJ62" s="90">
        <v>0</v>
      </c>
      <c r="AK62" s="90">
        <v>0</v>
      </c>
    </row>
    <row r="63" spans="4:37" ht="16">
      <c r="D63" s="17" t="s">
        <v>117</v>
      </c>
      <c r="E63" s="27"/>
      <c r="F63" s="27"/>
      <c r="G63" s="5"/>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117</v>
      </c>
      <c r="AF63" s="90"/>
      <c r="AG63" s="90">
        <v>0</v>
      </c>
      <c r="AH63" s="90">
        <v>0</v>
      </c>
      <c r="AI63" s="90">
        <v>0</v>
      </c>
      <c r="AJ63" s="90">
        <v>0</v>
      </c>
      <c r="AK63" s="90">
        <v>0</v>
      </c>
    </row>
    <row r="64" spans="4:37" ht="16">
      <c r="D64" s="17" t="s">
        <v>118</v>
      </c>
      <c r="E64" s="27"/>
      <c r="F64" s="27"/>
      <c r="G64" s="4"/>
      <c r="H64" s="4">
        <v>0</v>
      </c>
      <c r="I64" s="4">
        <v>0</v>
      </c>
      <c r="J64" s="4">
        <v>0</v>
      </c>
      <c r="K64" s="4">
        <v>628</v>
      </c>
      <c r="L64" s="4">
        <v>0</v>
      </c>
      <c r="M64" s="4">
        <v>0</v>
      </c>
      <c r="N64" s="4">
        <v>0</v>
      </c>
      <c r="O64" s="4">
        <v>32</v>
      </c>
      <c r="P64" s="4">
        <v>33</v>
      </c>
      <c r="Q64" s="4">
        <v>39</v>
      </c>
      <c r="R64" s="4">
        <v>1297</v>
      </c>
      <c r="S64" s="4">
        <v>1048</v>
      </c>
      <c r="T64" s="4">
        <v>129</v>
      </c>
      <c r="U64" s="4">
        <v>150</v>
      </c>
      <c r="V64" s="5">
        <v>228</v>
      </c>
      <c r="W64" s="5">
        <v>198</v>
      </c>
      <c r="X64" s="5">
        <v>163</v>
      </c>
      <c r="Y64" s="3">
        <f t="shared" si="9"/>
        <v>239</v>
      </c>
      <c r="Z64" s="5"/>
      <c r="AA64" s="5"/>
      <c r="AB64" s="5"/>
      <c r="AC64" s="5"/>
      <c r="AD64" s="5"/>
      <c r="AE64" s="93" t="s">
        <v>118</v>
      </c>
      <c r="AF64" s="90"/>
      <c r="AG64" s="90">
        <v>150</v>
      </c>
      <c r="AH64" s="90">
        <v>228</v>
      </c>
      <c r="AI64" s="90">
        <v>198</v>
      </c>
      <c r="AJ64" s="90">
        <v>163</v>
      </c>
      <c r="AK64" s="90">
        <v>239</v>
      </c>
    </row>
    <row r="65" spans="4:37" ht="16">
      <c r="D65" s="17" t="s">
        <v>119</v>
      </c>
      <c r="E65" s="27"/>
      <c r="F65" s="27"/>
      <c r="G65" s="4"/>
      <c r="H65" s="4">
        <v>1538</v>
      </c>
      <c r="I65" s="4">
        <v>1309</v>
      </c>
      <c r="J65" s="4">
        <v>1215</v>
      </c>
      <c r="K65" s="4">
        <v>0</v>
      </c>
      <c r="L65" s="4">
        <v>628</v>
      </c>
      <c r="M65" s="4">
        <v>561</v>
      </c>
      <c r="N65" s="4">
        <v>374</v>
      </c>
      <c r="O65" s="4">
        <v>0</v>
      </c>
      <c r="P65" s="4">
        <v>0</v>
      </c>
      <c r="Q65" s="4">
        <v>0</v>
      </c>
      <c r="R65" s="4">
        <v>57888</v>
      </c>
      <c r="S65" s="4">
        <v>7763</v>
      </c>
      <c r="T65" s="4">
        <v>7165</v>
      </c>
      <c r="U65" s="4">
        <v>77764</v>
      </c>
      <c r="V65" s="4">
        <v>61678</v>
      </c>
      <c r="W65" s="4">
        <v>33204</v>
      </c>
      <c r="X65" s="4">
        <v>0</v>
      </c>
      <c r="Y65" s="3">
        <f t="shared" si="9"/>
        <v>31398</v>
      </c>
      <c r="Z65" s="5"/>
      <c r="AA65" s="5"/>
      <c r="AB65" s="5"/>
      <c r="AC65" s="5"/>
      <c r="AD65" s="5"/>
      <c r="AE65" s="93" t="s">
        <v>119</v>
      </c>
      <c r="AF65" s="90"/>
      <c r="AG65" s="94">
        <v>77764</v>
      </c>
      <c r="AH65" s="94">
        <v>61678</v>
      </c>
      <c r="AI65" s="94">
        <v>33204</v>
      </c>
      <c r="AJ65" s="90">
        <v>0</v>
      </c>
      <c r="AK65" s="94">
        <v>31398</v>
      </c>
    </row>
    <row r="66" spans="4:37" ht="16">
      <c r="D66" s="17" t="s">
        <v>120</v>
      </c>
      <c r="E66" s="27"/>
      <c r="F66" s="27"/>
      <c r="G66" s="5"/>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120</v>
      </c>
      <c r="AF66" s="90"/>
      <c r="AG66" s="90">
        <v>0</v>
      </c>
      <c r="AH66" s="90">
        <v>0</v>
      </c>
      <c r="AI66" s="90">
        <v>0</v>
      </c>
      <c r="AJ66" s="90">
        <v>0</v>
      </c>
      <c r="AK66" s="90">
        <v>0</v>
      </c>
    </row>
    <row r="67" spans="4:37" ht="16">
      <c r="D67" s="17" t="s">
        <v>121</v>
      </c>
      <c r="E67" s="27"/>
      <c r="F67" s="27"/>
      <c r="G67" s="5"/>
      <c r="H67" s="5">
        <v>0</v>
      </c>
      <c r="I67" s="4">
        <v>0</v>
      </c>
      <c r="J67" s="5">
        <v>0</v>
      </c>
      <c r="K67" s="5">
        <v>0</v>
      </c>
      <c r="L67" s="5">
        <v>0</v>
      </c>
      <c r="M67" s="5">
        <v>0</v>
      </c>
      <c r="N67" s="5">
        <v>0</v>
      </c>
      <c r="O67" s="5">
        <v>0</v>
      </c>
      <c r="P67" s="5">
        <v>0</v>
      </c>
      <c r="Q67" s="4">
        <v>0</v>
      </c>
      <c r="R67" s="5">
        <v>34107</v>
      </c>
      <c r="S67" s="5">
        <v>33857</v>
      </c>
      <c r="T67" s="5">
        <v>33407</v>
      </c>
      <c r="U67" s="5">
        <v>32997</v>
      </c>
      <c r="V67" s="5">
        <v>32586</v>
      </c>
      <c r="W67" s="5">
        <v>32173</v>
      </c>
      <c r="X67" s="5">
        <v>31785</v>
      </c>
      <c r="Y67" s="3">
        <f t="shared" si="9"/>
        <v>0</v>
      </c>
      <c r="Z67" s="5"/>
      <c r="AA67" s="5"/>
      <c r="AB67" s="5"/>
      <c r="AC67" s="5"/>
      <c r="AD67" s="5"/>
      <c r="AE67" s="93" t="s">
        <v>121</v>
      </c>
      <c r="AF67" s="90"/>
      <c r="AG67" s="94">
        <v>32997</v>
      </c>
      <c r="AH67" s="94">
        <v>32586</v>
      </c>
      <c r="AI67" s="94">
        <v>32173</v>
      </c>
      <c r="AJ67" s="94">
        <v>31785</v>
      </c>
      <c r="AK67" s="90">
        <v>0</v>
      </c>
    </row>
    <row r="68" spans="4:37" ht="16">
      <c r="D68" s="17" t="s">
        <v>122</v>
      </c>
      <c r="E68" s="27"/>
      <c r="F68" s="27"/>
      <c r="G68" s="5"/>
      <c r="H68" s="5">
        <v>0</v>
      </c>
      <c r="I68" s="5">
        <v>0</v>
      </c>
      <c r="J68" s="5">
        <v>0</v>
      </c>
      <c r="K68" s="5">
        <v>0</v>
      </c>
      <c r="L68" s="5">
        <v>0</v>
      </c>
      <c r="M68" s="5">
        <v>0</v>
      </c>
      <c r="N68" s="5">
        <v>35</v>
      </c>
      <c r="O68" s="5">
        <v>0</v>
      </c>
      <c r="P68" s="5">
        <v>0</v>
      </c>
      <c r="Q68" s="4">
        <v>0</v>
      </c>
      <c r="R68" s="4">
        <v>0</v>
      </c>
      <c r="S68" s="4">
        <v>0</v>
      </c>
      <c r="T68" s="4">
        <v>0</v>
      </c>
      <c r="U68" s="4">
        <v>0</v>
      </c>
      <c r="V68" s="5">
        <v>0</v>
      </c>
      <c r="W68" s="5">
        <v>0</v>
      </c>
      <c r="X68" s="5">
        <v>0</v>
      </c>
      <c r="Y68" s="3">
        <f t="shared" si="9"/>
        <v>0</v>
      </c>
      <c r="Z68" s="5"/>
      <c r="AA68" s="5"/>
      <c r="AB68" s="5"/>
      <c r="AC68" s="5"/>
      <c r="AD68" s="5"/>
      <c r="AE68" s="93" t="s">
        <v>122</v>
      </c>
      <c r="AF68" s="90"/>
      <c r="AG68" s="90">
        <v>0</v>
      </c>
      <c r="AH68" s="90">
        <v>0</v>
      </c>
      <c r="AI68" s="90">
        <v>0</v>
      </c>
      <c r="AJ68" s="90">
        <v>0</v>
      </c>
      <c r="AK68" s="90">
        <v>0</v>
      </c>
    </row>
    <row r="69" spans="4:37" ht="16">
      <c r="D69" s="17" t="s">
        <v>123</v>
      </c>
      <c r="E69" s="27"/>
      <c r="F69" s="27"/>
      <c r="G69" s="4"/>
      <c r="H69" s="4">
        <v>0</v>
      </c>
      <c r="I69" s="4">
        <v>0</v>
      </c>
      <c r="J69" s="4">
        <v>0</v>
      </c>
      <c r="K69" s="4">
        <v>0</v>
      </c>
      <c r="L69" s="4">
        <v>0</v>
      </c>
      <c r="M69" s="4">
        <v>0</v>
      </c>
      <c r="N69" s="5">
        <v>0</v>
      </c>
      <c r="O69" s="5">
        <v>0</v>
      </c>
      <c r="P69" s="5">
        <v>0</v>
      </c>
      <c r="Q69" s="5">
        <v>0</v>
      </c>
      <c r="R69" s="5">
        <v>0</v>
      </c>
      <c r="S69" s="5">
        <v>0</v>
      </c>
      <c r="T69" s="5">
        <v>0</v>
      </c>
      <c r="U69" s="5">
        <v>0</v>
      </c>
      <c r="V69" s="5">
        <v>0</v>
      </c>
      <c r="W69" s="5">
        <v>0</v>
      </c>
      <c r="X69" s="5">
        <v>0</v>
      </c>
      <c r="Y69" s="3">
        <f t="shared" si="9"/>
        <v>0</v>
      </c>
      <c r="Z69" s="5"/>
      <c r="AA69" s="5"/>
      <c r="AB69" s="5"/>
      <c r="AC69" s="5"/>
      <c r="AD69" s="5"/>
      <c r="AE69" s="93" t="s">
        <v>123</v>
      </c>
      <c r="AF69" s="90"/>
      <c r="AG69" s="90">
        <v>0</v>
      </c>
      <c r="AH69" s="90">
        <v>0</v>
      </c>
      <c r="AI69" s="90">
        <v>0</v>
      </c>
      <c r="AJ69" s="90">
        <v>0</v>
      </c>
      <c r="AK69" s="90">
        <v>0</v>
      </c>
    </row>
    <row r="70" spans="4:37" ht="16">
      <c r="D70" s="17" t="s">
        <v>124</v>
      </c>
      <c r="E70" s="27"/>
      <c r="F70" s="27"/>
      <c r="G70" s="4"/>
      <c r="H70" s="4">
        <v>0</v>
      </c>
      <c r="I70" s="4">
        <v>0</v>
      </c>
      <c r="J70" s="5">
        <v>0</v>
      </c>
      <c r="K70" s="5">
        <v>0</v>
      </c>
      <c r="L70" s="5">
        <v>0</v>
      </c>
      <c r="M70" s="5">
        <v>0</v>
      </c>
      <c r="N70" s="5">
        <v>195</v>
      </c>
      <c r="O70" s="5">
        <v>112</v>
      </c>
      <c r="P70" s="5">
        <v>49</v>
      </c>
      <c r="Q70" s="5">
        <v>0</v>
      </c>
      <c r="R70" s="5">
        <v>0</v>
      </c>
      <c r="S70" s="5">
        <v>0</v>
      </c>
      <c r="T70" s="5">
        <v>0</v>
      </c>
      <c r="U70" s="5">
        <v>0</v>
      </c>
      <c r="V70" s="5">
        <v>0</v>
      </c>
      <c r="W70" s="5">
        <v>0</v>
      </c>
      <c r="X70" s="5">
        <v>0</v>
      </c>
      <c r="Y70" s="3">
        <f t="shared" si="9"/>
        <v>0</v>
      </c>
      <c r="Z70" s="5"/>
      <c r="AA70" s="5"/>
      <c r="AB70" s="5"/>
      <c r="AC70" s="5"/>
      <c r="AD70" s="5"/>
      <c r="AE70" s="93" t="s">
        <v>124</v>
      </c>
      <c r="AF70" s="90"/>
      <c r="AG70" s="90">
        <v>0</v>
      </c>
      <c r="AH70" s="90">
        <v>0</v>
      </c>
      <c r="AI70" s="90">
        <v>0</v>
      </c>
      <c r="AJ70" s="90">
        <v>0</v>
      </c>
      <c r="AK70" s="90">
        <v>0</v>
      </c>
    </row>
    <row r="71" spans="4:37" ht="16">
      <c r="D71" s="17" t="s">
        <v>125</v>
      </c>
      <c r="E71" s="27"/>
      <c r="F71" s="27"/>
      <c r="G71" s="5"/>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125</v>
      </c>
      <c r="AF71" s="90"/>
      <c r="AG71" s="90">
        <v>0</v>
      </c>
      <c r="AH71" s="90">
        <v>0</v>
      </c>
      <c r="AI71" s="90">
        <v>0</v>
      </c>
      <c r="AJ71" s="90">
        <v>0</v>
      </c>
      <c r="AK71" s="90">
        <v>0</v>
      </c>
    </row>
    <row r="72" spans="4:37" ht="16">
      <c r="D72" s="13" t="s">
        <v>126</v>
      </c>
      <c r="E72" s="23"/>
      <c r="F72" s="23"/>
      <c r="G72" s="3"/>
      <c r="H72" s="3">
        <v>26406</v>
      </c>
      <c r="I72" s="3">
        <v>62172</v>
      </c>
      <c r="J72" s="3">
        <v>71259</v>
      </c>
      <c r="K72" s="3">
        <v>143983</v>
      </c>
      <c r="L72" s="3">
        <v>169461</v>
      </c>
      <c r="M72" s="3">
        <v>205466</v>
      </c>
      <c r="N72" s="3">
        <v>218359</v>
      </c>
      <c r="O72" s="3">
        <v>271716</v>
      </c>
      <c r="P72" s="3">
        <v>327204</v>
      </c>
      <c r="Q72" s="3">
        <v>750671</v>
      </c>
      <c r="R72" s="3">
        <v>1002651</v>
      </c>
      <c r="S72" s="3">
        <v>1085676</v>
      </c>
      <c r="T72" s="3">
        <v>1059271</v>
      </c>
      <c r="U72" s="3">
        <v>1052594</v>
      </c>
      <c r="V72" s="3">
        <v>1128580</v>
      </c>
      <c r="W72" s="3">
        <v>1201443</v>
      </c>
      <c r="X72" s="3">
        <v>1304633</v>
      </c>
      <c r="Y72" s="3">
        <f t="shared" si="9"/>
        <v>1351258</v>
      </c>
      <c r="Z72" s="3"/>
      <c r="AA72" s="3"/>
      <c r="AB72" s="3"/>
      <c r="AC72" s="3"/>
      <c r="AD72" s="3"/>
      <c r="AE72" s="89" t="s">
        <v>126</v>
      </c>
      <c r="AF72" s="90"/>
      <c r="AG72" s="92">
        <v>1052594</v>
      </c>
      <c r="AH72" s="92">
        <v>1128580</v>
      </c>
      <c r="AI72" s="92">
        <v>1201443</v>
      </c>
      <c r="AJ72" s="92">
        <v>1304633</v>
      </c>
      <c r="AK72" s="92">
        <v>1351258</v>
      </c>
    </row>
    <row r="73" spans="4:37" ht="16">
      <c r="D73" s="14" t="s">
        <v>127</v>
      </c>
      <c r="E73" s="24"/>
      <c r="F73" s="24"/>
      <c r="G73" s="4"/>
      <c r="H73" s="4">
        <v>26406</v>
      </c>
      <c r="I73" s="4">
        <v>62172</v>
      </c>
      <c r="J73" s="4">
        <v>71749</v>
      </c>
      <c r="K73" s="4">
        <v>144119</v>
      </c>
      <c r="L73" s="4">
        <v>169461</v>
      </c>
      <c r="M73" s="4">
        <v>205466</v>
      </c>
      <c r="N73" s="4">
        <v>218359</v>
      </c>
      <c r="O73" s="4">
        <v>271716</v>
      </c>
      <c r="P73" s="4">
        <v>327204</v>
      </c>
      <c r="Q73" s="4">
        <v>750671</v>
      </c>
      <c r="R73" s="4">
        <v>1002651</v>
      </c>
      <c r="S73" s="4">
        <v>1085676</v>
      </c>
      <c r="T73" s="4">
        <v>1059271</v>
      </c>
      <c r="U73" s="4">
        <v>1052594</v>
      </c>
      <c r="V73" s="4">
        <v>1128580</v>
      </c>
      <c r="W73" s="4">
        <v>1201443</v>
      </c>
      <c r="X73" s="4">
        <v>1304633</v>
      </c>
      <c r="Y73" s="3">
        <f t="shared" si="9"/>
        <v>1351258</v>
      </c>
      <c r="Z73" s="4"/>
      <c r="AA73" s="4"/>
      <c r="AB73" s="4"/>
      <c r="AC73" s="4"/>
      <c r="AD73" s="4"/>
      <c r="AE73" s="93" t="s">
        <v>127</v>
      </c>
      <c r="AF73" s="90"/>
      <c r="AG73" s="94">
        <v>1052594</v>
      </c>
      <c r="AH73" s="94">
        <v>1128580</v>
      </c>
      <c r="AI73" s="94">
        <v>1201443</v>
      </c>
      <c r="AJ73" s="94">
        <v>1304633</v>
      </c>
      <c r="AK73" s="94">
        <v>1351258</v>
      </c>
    </row>
    <row r="74" spans="4:37" ht="16">
      <c r="D74" s="14" t="s">
        <v>128</v>
      </c>
      <c r="E74" s="24"/>
      <c r="F74" s="24"/>
      <c r="G74" s="5"/>
      <c r="H74" s="5">
        <v>0</v>
      </c>
      <c r="I74" s="5">
        <v>0</v>
      </c>
      <c r="J74" s="5">
        <v>-490</v>
      </c>
      <c r="K74" s="5">
        <v>-136</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128</v>
      </c>
      <c r="AF74" s="90"/>
      <c r="AG74" s="90">
        <v>0</v>
      </c>
      <c r="AH74" s="90">
        <v>0</v>
      </c>
      <c r="AI74" s="90">
        <v>0</v>
      </c>
      <c r="AJ74" s="90">
        <v>0</v>
      </c>
      <c r="AK74" s="90">
        <v>0</v>
      </c>
    </row>
    <row r="75" spans="4:37" ht="16">
      <c r="D75" s="16" t="s">
        <v>129</v>
      </c>
      <c r="E75" s="26"/>
      <c r="F75" s="26"/>
      <c r="G75" s="3"/>
      <c r="H75" s="3">
        <v>65680</v>
      </c>
      <c r="I75" s="3">
        <v>95644</v>
      </c>
      <c r="J75" s="3">
        <v>119089</v>
      </c>
      <c r="K75" s="3">
        <v>203271</v>
      </c>
      <c r="L75" s="3">
        <v>246942</v>
      </c>
      <c r="M75" s="3">
        <v>302986</v>
      </c>
      <c r="N75" s="3">
        <v>362548</v>
      </c>
      <c r="O75" s="3">
        <v>393154</v>
      </c>
      <c r="P75" s="3">
        <v>439523</v>
      </c>
      <c r="Q75" s="3">
        <v>953008</v>
      </c>
      <c r="R75" s="3">
        <v>1557689</v>
      </c>
      <c r="S75" s="3">
        <v>1486530</v>
      </c>
      <c r="T75" s="3">
        <v>1561421</v>
      </c>
      <c r="U75" s="3">
        <v>1561199</v>
      </c>
      <c r="V75" s="3">
        <v>1767692</v>
      </c>
      <c r="W75" s="3">
        <v>1801552</v>
      </c>
      <c r="X75" s="3">
        <v>1931959</v>
      </c>
      <c r="Y75" s="3">
        <f t="shared" si="9"/>
        <v>2025729</v>
      </c>
      <c r="Z75" s="3"/>
      <c r="AA75" s="3"/>
      <c r="AB75" s="3"/>
      <c r="AC75" s="3"/>
      <c r="AD75" s="3"/>
      <c r="AE75" s="89" t="s">
        <v>129</v>
      </c>
      <c r="AF75" s="90"/>
      <c r="AG75" s="92">
        <v>1561199</v>
      </c>
      <c r="AH75" s="92">
        <v>1767692</v>
      </c>
      <c r="AI75" s="92">
        <v>1801552</v>
      </c>
      <c r="AJ75" s="92">
        <v>1931959</v>
      </c>
      <c r="AK75" s="92">
        <v>2025729</v>
      </c>
    </row>
    <row r="76" spans="4:37">
      <c r="G76" s="1"/>
      <c r="H76" s="1"/>
      <c r="I76" s="1"/>
      <c r="J76" s="1"/>
      <c r="K76" s="1"/>
      <c r="L76" s="1"/>
      <c r="M76" s="1"/>
      <c r="N76" s="1"/>
      <c r="O76" s="1"/>
      <c r="P76" s="1"/>
      <c r="Q76" s="1"/>
      <c r="R76" s="1"/>
      <c r="S76" s="1"/>
      <c r="Y76" s="3">
        <f t="shared" si="9"/>
        <v>0</v>
      </c>
      <c r="Z76" s="1"/>
      <c r="AA76" s="1"/>
      <c r="AB76" s="1"/>
      <c r="AC76" s="1"/>
      <c r="AD76" s="1"/>
      <c r="AE76" s="1"/>
    </row>
    <row r="77" spans="4:37" ht="16">
      <c r="D77" s="16" t="s">
        <v>130</v>
      </c>
      <c r="E77" s="26"/>
      <c r="F77" s="26"/>
      <c r="G77" s="3"/>
      <c r="H77" s="3">
        <v>100393</v>
      </c>
      <c r="I77" s="3">
        <v>107961</v>
      </c>
      <c r="J77" s="3">
        <v>147875</v>
      </c>
      <c r="K77" s="3">
        <v>223441</v>
      </c>
      <c r="L77" s="3">
        <v>290007</v>
      </c>
      <c r="M77" s="3">
        <v>407332</v>
      </c>
      <c r="N77" s="3">
        <v>513482</v>
      </c>
      <c r="O77" s="3">
        <v>591021</v>
      </c>
      <c r="P77" s="3">
        <v>635919</v>
      </c>
      <c r="Q77" s="3">
        <v>762033</v>
      </c>
      <c r="R77" s="3">
        <v>1363109</v>
      </c>
      <c r="S77" s="3">
        <v>1436842</v>
      </c>
      <c r="T77" s="3">
        <v>1602981</v>
      </c>
      <c r="U77" s="3">
        <v>1693436</v>
      </c>
      <c r="V77" s="3">
        <v>1652513</v>
      </c>
      <c r="W77" s="3">
        <v>1790764</v>
      </c>
      <c r="X77" s="3">
        <v>2082593</v>
      </c>
      <c r="Y77" s="3">
        <f t="shared" si="9"/>
        <v>2030668</v>
      </c>
      <c r="Z77" s="3"/>
      <c r="AA77" s="3"/>
      <c r="AB77" s="3"/>
      <c r="AC77" s="3"/>
      <c r="AD77" s="3"/>
      <c r="AE77" s="89" t="s">
        <v>130</v>
      </c>
      <c r="AF77" s="90"/>
      <c r="AG77" s="92">
        <v>1693436</v>
      </c>
      <c r="AH77" s="92">
        <v>1652513</v>
      </c>
      <c r="AI77" s="92">
        <v>1790764</v>
      </c>
      <c r="AJ77" s="92">
        <v>2082593</v>
      </c>
      <c r="AK77" s="92">
        <v>2030668</v>
      </c>
    </row>
    <row r="78" spans="4:37" ht="16">
      <c r="D78" s="16" t="s">
        <v>131</v>
      </c>
      <c r="E78" s="26"/>
      <c r="F78" s="26"/>
      <c r="G78" s="3"/>
      <c r="H78" s="3">
        <v>3841</v>
      </c>
      <c r="I78" s="3">
        <v>5382</v>
      </c>
      <c r="J78" s="3">
        <v>7487</v>
      </c>
      <c r="K78" s="3">
        <v>9044</v>
      </c>
      <c r="L78" s="3">
        <v>20368</v>
      </c>
      <c r="M78" s="3">
        <v>16444</v>
      </c>
      <c r="N78" s="3">
        <v>26924</v>
      </c>
      <c r="O78" s="3">
        <v>43663</v>
      </c>
      <c r="P78" s="3">
        <v>38105</v>
      </c>
      <c r="Q78" s="3">
        <v>42898</v>
      </c>
      <c r="R78" s="3">
        <v>114486</v>
      </c>
      <c r="S78" s="3">
        <v>106058</v>
      </c>
      <c r="T78" s="3">
        <v>90378</v>
      </c>
      <c r="U78" s="3">
        <v>88056</v>
      </c>
      <c r="V78" s="3">
        <v>134061</v>
      </c>
      <c r="W78" s="3">
        <v>156212</v>
      </c>
      <c r="X78" s="3">
        <v>153987</v>
      </c>
      <c r="Y78" s="3">
        <f t="shared" si="9"/>
        <v>141603</v>
      </c>
      <c r="Z78" s="3"/>
      <c r="AA78" s="3"/>
      <c r="AB78" s="3"/>
      <c r="AC78" s="3"/>
      <c r="AD78" s="3"/>
      <c r="AE78" s="89" t="s">
        <v>131</v>
      </c>
      <c r="AF78" s="90"/>
      <c r="AG78" s="92">
        <v>88056</v>
      </c>
      <c r="AH78" s="92">
        <v>134061</v>
      </c>
      <c r="AI78" s="92">
        <v>156212</v>
      </c>
      <c r="AJ78" s="92">
        <v>153987</v>
      </c>
      <c r="AK78" s="92">
        <v>141603</v>
      </c>
    </row>
    <row r="79" spans="4:37" ht="16">
      <c r="D79" s="16" t="s">
        <v>132</v>
      </c>
      <c r="E79" s="26"/>
      <c r="F79" s="26"/>
      <c r="G79" s="3">
        <v>60643</v>
      </c>
      <c r="H79" s="3">
        <v>96553</v>
      </c>
      <c r="I79" s="3">
        <v>102579</v>
      </c>
      <c r="J79" s="3">
        <v>140388</v>
      </c>
      <c r="K79" s="3">
        <v>214397</v>
      </c>
      <c r="L79" s="3">
        <v>269639</v>
      </c>
      <c r="M79" s="3">
        <v>390889</v>
      </c>
      <c r="N79" s="3">
        <v>486558</v>
      </c>
      <c r="O79" s="3">
        <v>547358</v>
      </c>
      <c r="P79" s="3">
        <v>597814</v>
      </c>
      <c r="Q79" s="3">
        <v>719136</v>
      </c>
      <c r="R79" s="3">
        <v>1248623</v>
      </c>
      <c r="S79" s="3">
        <v>1330783</v>
      </c>
      <c r="T79" s="3">
        <v>1512603</v>
      </c>
      <c r="U79" s="3">
        <v>1605380</v>
      </c>
      <c r="V79" s="3">
        <v>1518452</v>
      </c>
      <c r="W79" s="3">
        <v>1634552</v>
      </c>
      <c r="X79" s="3">
        <v>1928606</v>
      </c>
      <c r="Y79" s="3">
        <f t="shared" si="9"/>
        <v>1889065</v>
      </c>
      <c r="Z79" s="3"/>
      <c r="AA79" s="3"/>
      <c r="AB79" s="3"/>
      <c r="AC79" s="3"/>
      <c r="AD79" s="3"/>
      <c r="AE79" s="89" t="s">
        <v>132</v>
      </c>
      <c r="AF79" s="90"/>
      <c r="AG79" s="92">
        <v>1605380</v>
      </c>
      <c r="AH79" s="92">
        <v>1518452</v>
      </c>
      <c r="AI79" s="92">
        <v>1634552</v>
      </c>
      <c r="AJ79" s="92">
        <v>1928606</v>
      </c>
      <c r="AK79" s="92">
        <v>1889065</v>
      </c>
    </row>
    <row r="80" spans="4:37" ht="16">
      <c r="D80" s="16" t="s">
        <v>133</v>
      </c>
      <c r="E80" s="26"/>
      <c r="F80" s="26"/>
      <c r="G80" s="3">
        <v>46729</v>
      </c>
      <c r="H80" s="3">
        <v>71945</v>
      </c>
      <c r="I80" s="3">
        <v>73003</v>
      </c>
      <c r="J80" s="3">
        <v>98359</v>
      </c>
      <c r="K80" s="3">
        <v>146679</v>
      </c>
      <c r="L80" s="3">
        <v>185914</v>
      </c>
      <c r="M80" s="3">
        <v>265810</v>
      </c>
      <c r="N80" s="3">
        <v>324971</v>
      </c>
      <c r="O80" s="3">
        <v>348400</v>
      </c>
      <c r="P80" s="3">
        <v>362335</v>
      </c>
      <c r="Q80" s="3">
        <v>431813</v>
      </c>
      <c r="R80" s="3">
        <v>793511</v>
      </c>
      <c r="S80" s="3">
        <v>831718</v>
      </c>
      <c r="T80" s="3">
        <v>951884</v>
      </c>
      <c r="U80" s="3">
        <v>1032380</v>
      </c>
      <c r="V80" s="3">
        <v>974702</v>
      </c>
      <c r="W80" s="3">
        <v>1076362</v>
      </c>
      <c r="X80" s="3">
        <v>1308091</v>
      </c>
      <c r="Y80" s="3">
        <f t="shared" si="9"/>
        <v>1256098</v>
      </c>
      <c r="Z80" s="3"/>
      <c r="AA80" s="3"/>
      <c r="AB80" s="3"/>
      <c r="AC80" s="3"/>
      <c r="AD80" s="3"/>
      <c r="AE80" s="89" t="s">
        <v>133</v>
      </c>
      <c r="AF80" s="90"/>
      <c r="AG80" s="92">
        <v>1032380</v>
      </c>
      <c r="AH80" s="92">
        <v>974702</v>
      </c>
      <c r="AI80" s="92">
        <v>1076362</v>
      </c>
      <c r="AJ80" s="92">
        <v>1308091</v>
      </c>
      <c r="AK80" s="92">
        <v>1256098</v>
      </c>
    </row>
    <row r="81" spans="4:37" ht="16">
      <c r="D81" s="16" t="s">
        <v>134</v>
      </c>
      <c r="E81" s="26"/>
      <c r="F81" s="26"/>
      <c r="G81" s="3">
        <v>13914</v>
      </c>
      <c r="H81" s="3">
        <v>24607</v>
      </c>
      <c r="I81" s="3">
        <v>29575</v>
      </c>
      <c r="J81" s="3">
        <v>42028</v>
      </c>
      <c r="K81" s="3">
        <v>67719</v>
      </c>
      <c r="L81" s="3">
        <v>83724</v>
      </c>
      <c r="M81" s="3">
        <v>125078</v>
      </c>
      <c r="N81" s="3">
        <v>161587</v>
      </c>
      <c r="O81" s="3">
        <v>198958</v>
      </c>
      <c r="P81" s="3">
        <v>235480</v>
      </c>
      <c r="Q81" s="3">
        <v>287323</v>
      </c>
      <c r="R81" s="3">
        <v>455112</v>
      </c>
      <c r="S81" s="3">
        <v>499065</v>
      </c>
      <c r="T81" s="3">
        <v>560719</v>
      </c>
      <c r="U81" s="3">
        <v>573000</v>
      </c>
      <c r="V81" s="3">
        <v>543750</v>
      </c>
      <c r="W81" s="3">
        <v>558190</v>
      </c>
      <c r="X81" s="3">
        <v>620514</v>
      </c>
      <c r="Y81" s="3">
        <f t="shared" si="9"/>
        <v>632966</v>
      </c>
      <c r="Z81" s="3"/>
      <c r="AA81" s="3"/>
      <c r="AB81" s="3"/>
      <c r="AC81" s="3"/>
      <c r="AD81" s="3"/>
      <c r="AE81" s="89" t="s">
        <v>134</v>
      </c>
      <c r="AF81" s="90"/>
      <c r="AG81" s="92">
        <v>573000</v>
      </c>
      <c r="AH81" s="92">
        <v>543750</v>
      </c>
      <c r="AI81" s="92">
        <v>558190</v>
      </c>
      <c r="AJ81" s="92">
        <v>620514</v>
      </c>
      <c r="AK81" s="92">
        <v>632966</v>
      </c>
    </row>
    <row r="82" spans="4:37" ht="16">
      <c r="D82" s="16" t="s">
        <v>135</v>
      </c>
      <c r="E82" s="26"/>
      <c r="F82" s="26"/>
      <c r="G82" s="3">
        <v>432</v>
      </c>
      <c r="H82" s="3">
        <v>501</v>
      </c>
      <c r="I82" s="3">
        <v>514</v>
      </c>
      <c r="J82" s="3">
        <v>951</v>
      </c>
      <c r="K82" s="3">
        <v>9419</v>
      </c>
      <c r="L82" s="3">
        <v>5978</v>
      </c>
      <c r="M82" s="3">
        <v>2597</v>
      </c>
      <c r="N82" s="3">
        <v>4681</v>
      </c>
      <c r="O82" s="3">
        <v>4856</v>
      </c>
      <c r="P82" s="3">
        <v>4737</v>
      </c>
      <c r="Q82" s="3">
        <v>5246</v>
      </c>
      <c r="R82" s="3">
        <v>5670</v>
      </c>
      <c r="S82" s="3">
        <v>6744</v>
      </c>
      <c r="T82" s="3">
        <v>10889</v>
      </c>
      <c r="U82" s="3">
        <v>7145</v>
      </c>
      <c r="V82" s="3">
        <v>6633</v>
      </c>
      <c r="W82" s="3">
        <v>5906</v>
      </c>
      <c r="X82" s="3">
        <v>5281</v>
      </c>
      <c r="Y82" s="3">
        <f t="shared" si="9"/>
        <v>12300</v>
      </c>
      <c r="Z82" s="3"/>
      <c r="AA82" s="3"/>
      <c r="AB82" s="3"/>
      <c r="AC82" s="3"/>
      <c r="AD82" s="3"/>
      <c r="AE82" s="89" t="s">
        <v>135</v>
      </c>
      <c r="AF82" s="90"/>
      <c r="AG82" s="92">
        <v>7145</v>
      </c>
      <c r="AH82" s="92">
        <v>6633</v>
      </c>
      <c r="AI82" s="92">
        <v>5906</v>
      </c>
      <c r="AJ82" s="92">
        <v>5281</v>
      </c>
      <c r="AK82" s="92">
        <v>12300</v>
      </c>
    </row>
    <row r="83" spans="4:37" ht="16">
      <c r="D83" s="12" t="s">
        <v>136</v>
      </c>
      <c r="E83" s="22"/>
      <c r="F83" s="22"/>
      <c r="G83" s="3">
        <v>2</v>
      </c>
      <c r="H83" s="3">
        <v>22</v>
      </c>
      <c r="I83" s="3">
        <v>611</v>
      </c>
      <c r="J83" s="3">
        <v>162</v>
      </c>
      <c r="K83" s="3">
        <v>3723</v>
      </c>
      <c r="L83" s="3">
        <v>93</v>
      </c>
      <c r="M83" s="3">
        <v>844</v>
      </c>
      <c r="N83" s="3">
        <v>1127</v>
      </c>
      <c r="O83" s="3">
        <v>223</v>
      </c>
      <c r="P83" s="3">
        <v>-408</v>
      </c>
      <c r="Q83" s="3">
        <v>3646</v>
      </c>
      <c r="R83" s="3">
        <v>30302</v>
      </c>
      <c r="S83" s="3">
        <v>18438</v>
      </c>
      <c r="T83" s="3">
        <v>17712</v>
      </c>
      <c r="U83" s="3">
        <v>23966</v>
      </c>
      <c r="V83" s="3">
        <v>16415</v>
      </c>
      <c r="W83" s="3">
        <v>18785</v>
      </c>
      <c r="X83" s="3">
        <v>31423</v>
      </c>
      <c r="Y83" s="3">
        <f t="shared" si="9"/>
        <v>25695</v>
      </c>
      <c r="Z83" s="3"/>
      <c r="AA83" s="3"/>
      <c r="AB83" s="3"/>
      <c r="AC83" s="3"/>
      <c r="AD83" s="3"/>
      <c r="AE83" s="89" t="s">
        <v>136</v>
      </c>
      <c r="AF83" s="90"/>
      <c r="AG83" s="92">
        <v>23966</v>
      </c>
      <c r="AH83" s="92">
        <v>16415</v>
      </c>
      <c r="AI83" s="92">
        <v>18785</v>
      </c>
      <c r="AJ83" s="92">
        <v>31423</v>
      </c>
      <c r="AK83" s="92">
        <v>25695</v>
      </c>
    </row>
    <row r="84" spans="4:37" ht="16">
      <c r="D84" s="18" t="s">
        <v>137</v>
      </c>
      <c r="E84" s="28"/>
      <c r="F84" s="28"/>
      <c r="G84" s="3"/>
      <c r="H84" s="3">
        <v>22</v>
      </c>
      <c r="I84" s="3">
        <v>0</v>
      </c>
      <c r="J84" s="3">
        <v>104</v>
      </c>
      <c r="K84" s="3">
        <v>43</v>
      </c>
      <c r="L84" s="3">
        <v>34</v>
      </c>
      <c r="M84" s="3">
        <v>97</v>
      </c>
      <c r="N84" s="3">
        <v>33</v>
      </c>
      <c r="O84" s="3">
        <v>153</v>
      </c>
      <c r="P84" s="3">
        <v>7</v>
      </c>
      <c r="Q84" s="3">
        <v>638</v>
      </c>
      <c r="R84" s="3">
        <v>8549</v>
      </c>
      <c r="S84" s="3">
        <v>12394</v>
      </c>
      <c r="T84" s="3">
        <v>7651</v>
      </c>
      <c r="U84" s="3">
        <v>12166</v>
      </c>
      <c r="V84" s="3">
        <v>10657</v>
      </c>
      <c r="W84" s="3">
        <v>11582</v>
      </c>
      <c r="X84" s="3">
        <v>14361</v>
      </c>
      <c r="Y84" s="3">
        <f t="shared" si="9"/>
        <v>12459</v>
      </c>
      <c r="Z84" s="3"/>
      <c r="AA84" s="3"/>
      <c r="AB84" s="3"/>
      <c r="AC84" s="3"/>
      <c r="AD84" s="3"/>
      <c r="AE84" s="95" t="s">
        <v>137</v>
      </c>
      <c r="AF84" s="90"/>
      <c r="AG84" s="92">
        <v>12166</v>
      </c>
      <c r="AH84" s="92">
        <v>10657</v>
      </c>
      <c r="AI84" s="92">
        <v>11582</v>
      </c>
      <c r="AJ84" s="92">
        <v>14361</v>
      </c>
      <c r="AK84" s="92">
        <v>12459</v>
      </c>
    </row>
    <row r="85" spans="4:37" ht="31">
      <c r="D85" s="16" t="s">
        <v>138</v>
      </c>
      <c r="E85" s="26"/>
      <c r="F85" s="26"/>
      <c r="G85" s="3">
        <v>0</v>
      </c>
      <c r="H85" s="3">
        <v>0</v>
      </c>
      <c r="I85" s="3">
        <v>0</v>
      </c>
      <c r="J85" s="2">
        <v>0</v>
      </c>
      <c r="K85" s="2">
        <v>0</v>
      </c>
      <c r="L85" s="2">
        <v>0</v>
      </c>
      <c r="M85" s="2">
        <v>0</v>
      </c>
      <c r="N85" s="2">
        <v>189</v>
      </c>
      <c r="O85" s="2">
        <v>-475</v>
      </c>
      <c r="P85" s="2">
        <v>-66</v>
      </c>
      <c r="Q85" s="3">
        <v>6094</v>
      </c>
      <c r="R85" s="3">
        <v>4050</v>
      </c>
      <c r="S85" s="3">
        <v>0</v>
      </c>
      <c r="T85" s="3">
        <v>0</v>
      </c>
      <c r="U85" s="3">
        <v>0</v>
      </c>
      <c r="V85" s="2">
        <v>0</v>
      </c>
      <c r="W85" s="2">
        <v>0</v>
      </c>
      <c r="X85" s="2">
        <v>0</v>
      </c>
      <c r="Y85" s="3">
        <f t="shared" si="9"/>
        <v>0</v>
      </c>
      <c r="Z85" s="2"/>
      <c r="AA85" s="2"/>
      <c r="AB85" s="2"/>
      <c r="AC85" s="2"/>
      <c r="AD85" s="2"/>
      <c r="AE85" s="89" t="s">
        <v>138</v>
      </c>
      <c r="AF85" s="90"/>
      <c r="AG85" s="91">
        <v>0</v>
      </c>
      <c r="AH85" s="91">
        <v>0</v>
      </c>
      <c r="AI85" s="91">
        <v>0</v>
      </c>
      <c r="AJ85" s="91">
        <v>0</v>
      </c>
      <c r="AK85" s="91">
        <v>0</v>
      </c>
    </row>
    <row r="86" spans="4:37" ht="16">
      <c r="D86" s="16" t="s">
        <v>139</v>
      </c>
      <c r="E86" s="26"/>
      <c r="F86" s="26"/>
      <c r="G86" s="3">
        <v>7397</v>
      </c>
      <c r="H86" s="3">
        <v>13963</v>
      </c>
      <c r="I86" s="3">
        <v>15993</v>
      </c>
      <c r="J86" s="3">
        <v>24642</v>
      </c>
      <c r="K86" s="3">
        <v>35029</v>
      </c>
      <c r="L86" s="3">
        <v>32612</v>
      </c>
      <c r="M86" s="3">
        <v>42674</v>
      </c>
      <c r="N86" s="3">
        <v>61989</v>
      </c>
      <c r="O86" s="3">
        <v>73627</v>
      </c>
      <c r="P86" s="3">
        <v>85915</v>
      </c>
      <c r="Q86" s="3">
        <v>101907</v>
      </c>
      <c r="R86" s="3">
        <v>123866</v>
      </c>
      <c r="S86" s="3">
        <v>125687</v>
      </c>
      <c r="T86" s="3">
        <v>126528</v>
      </c>
      <c r="U86" s="3">
        <v>128864</v>
      </c>
      <c r="V86" s="3">
        <v>133719</v>
      </c>
      <c r="W86" s="3">
        <v>154595</v>
      </c>
      <c r="X86" s="3">
        <v>169518</v>
      </c>
      <c r="Y86" s="3">
        <f t="shared" si="9"/>
        <v>177882</v>
      </c>
      <c r="Z86" s="3"/>
      <c r="AA86" s="3"/>
      <c r="AB86" s="3"/>
      <c r="AC86" s="3"/>
      <c r="AD86" s="3"/>
      <c r="AE86" s="89" t="s">
        <v>139</v>
      </c>
      <c r="AF86" s="90"/>
      <c r="AG86" s="92">
        <v>128864</v>
      </c>
      <c r="AH86" s="92">
        <v>133719</v>
      </c>
      <c r="AI86" s="92">
        <v>154595</v>
      </c>
      <c r="AJ86" s="92">
        <v>169518</v>
      </c>
      <c r="AK86" s="92">
        <v>177882</v>
      </c>
    </row>
    <row r="87" spans="4:37" ht="16">
      <c r="D87" s="16" t="s">
        <v>140</v>
      </c>
      <c r="E87" s="26"/>
      <c r="F87" s="26"/>
      <c r="G87" s="3">
        <v>2614</v>
      </c>
      <c r="H87" s="3">
        <v>4582</v>
      </c>
      <c r="I87" s="3">
        <v>4658</v>
      </c>
      <c r="J87" s="3">
        <v>4679</v>
      </c>
      <c r="K87" s="3">
        <v>11425</v>
      </c>
      <c r="L87" s="3">
        <v>17464</v>
      </c>
      <c r="M87" s="3">
        <v>27283</v>
      </c>
      <c r="N87" s="3">
        <v>39574</v>
      </c>
      <c r="O87" s="3">
        <v>51383</v>
      </c>
      <c r="P87" s="3">
        <v>57490</v>
      </c>
      <c r="Q87" s="3">
        <v>67871</v>
      </c>
      <c r="R87" s="3">
        <v>142100</v>
      </c>
      <c r="S87" s="3">
        <v>148639</v>
      </c>
      <c r="T87" s="3">
        <v>175134</v>
      </c>
      <c r="U87" s="3">
        <v>151273</v>
      </c>
      <c r="V87" s="3">
        <v>159721</v>
      </c>
      <c r="W87" s="3">
        <v>176218</v>
      </c>
      <c r="X87" s="3">
        <v>177242</v>
      </c>
      <c r="Y87" s="3">
        <f t="shared" si="9"/>
        <v>179234</v>
      </c>
      <c r="Z87" s="3"/>
      <c r="AA87" s="3"/>
      <c r="AB87" s="3"/>
      <c r="AC87" s="3"/>
      <c r="AD87" s="3"/>
      <c r="AE87" s="89" t="s">
        <v>140</v>
      </c>
      <c r="AF87" s="90"/>
      <c r="AG87" s="92">
        <v>151273</v>
      </c>
      <c r="AH87" s="92">
        <v>159721</v>
      </c>
      <c r="AI87" s="92">
        <v>176218</v>
      </c>
      <c r="AJ87" s="92">
        <v>177242</v>
      </c>
      <c r="AK87" s="92">
        <v>179234</v>
      </c>
    </row>
    <row r="88" spans="4:37" ht="31">
      <c r="D88" s="16" t="s">
        <v>141</v>
      </c>
      <c r="E88" s="26"/>
      <c r="F88" s="26"/>
      <c r="G88" s="3">
        <v>4333</v>
      </c>
      <c r="H88" s="3">
        <v>6541</v>
      </c>
      <c r="I88" s="3">
        <v>8826</v>
      </c>
      <c r="J88" s="3">
        <v>13496</v>
      </c>
      <c r="K88" s="3">
        <v>26960</v>
      </c>
      <c r="L88" s="3">
        <v>39533</v>
      </c>
      <c r="M88" s="3">
        <v>56875</v>
      </c>
      <c r="N88" s="3">
        <v>63766</v>
      </c>
      <c r="O88" s="3">
        <v>78107</v>
      </c>
      <c r="P88" s="3">
        <v>97154</v>
      </c>
      <c r="Q88" s="3">
        <v>125237</v>
      </c>
      <c r="R88" s="3">
        <v>168563</v>
      </c>
      <c r="S88" s="3">
        <v>213045</v>
      </c>
      <c r="T88" s="3">
        <v>252235</v>
      </c>
      <c r="U88" s="3">
        <v>276043</v>
      </c>
      <c r="V88" s="3">
        <v>240527</v>
      </c>
      <c r="W88" s="3">
        <v>214497</v>
      </c>
      <c r="X88" s="3">
        <v>247612</v>
      </c>
      <c r="Y88" s="3">
        <f t="shared" si="9"/>
        <v>262456</v>
      </c>
      <c r="Z88" s="3"/>
      <c r="AA88" s="3"/>
      <c r="AB88" s="3"/>
      <c r="AC88" s="3"/>
      <c r="AD88" s="3"/>
      <c r="AE88" s="89" t="s">
        <v>141</v>
      </c>
      <c r="AF88" s="90"/>
      <c r="AG88" s="92">
        <v>276043</v>
      </c>
      <c r="AH88" s="92">
        <v>240527</v>
      </c>
      <c r="AI88" s="92">
        <v>214497</v>
      </c>
      <c r="AJ88" s="92">
        <v>247612</v>
      </c>
      <c r="AK88" s="92">
        <v>262456</v>
      </c>
    </row>
    <row r="89" spans="4:37" ht="16">
      <c r="D89" s="16" t="s">
        <v>142</v>
      </c>
      <c r="E89" s="26"/>
      <c r="F89" s="26"/>
      <c r="G89" s="3"/>
      <c r="H89" s="3">
        <v>4112</v>
      </c>
      <c r="I89" s="3">
        <v>263</v>
      </c>
      <c r="J89" s="3">
        <v>68</v>
      </c>
      <c r="K89" s="3">
        <v>1746</v>
      </c>
      <c r="L89" s="3">
        <v>916</v>
      </c>
      <c r="M89" s="3">
        <v>774</v>
      </c>
      <c r="N89" s="3">
        <v>399</v>
      </c>
      <c r="O89" s="3">
        <v>1868</v>
      </c>
      <c r="P89" s="3">
        <v>2139</v>
      </c>
      <c r="Q89" s="3">
        <v>1660</v>
      </c>
      <c r="R89" s="3">
        <v>12905</v>
      </c>
      <c r="S89" s="3">
        <v>2397</v>
      </c>
      <c r="T89" s="3">
        <v>7450</v>
      </c>
      <c r="U89" s="3">
        <v>3769</v>
      </c>
      <c r="V89" s="3">
        <v>4679</v>
      </c>
      <c r="W89" s="3">
        <v>2692</v>
      </c>
      <c r="X89" s="3">
        <v>3401</v>
      </c>
      <c r="Y89" s="3">
        <f t="shared" si="9"/>
        <v>12501</v>
      </c>
      <c r="Z89" s="2"/>
      <c r="AA89" s="2"/>
      <c r="AB89" s="2"/>
      <c r="AC89" s="2"/>
      <c r="AD89" s="2"/>
      <c r="AE89" s="89" t="s">
        <v>142</v>
      </c>
      <c r="AF89" s="90"/>
      <c r="AG89" s="92">
        <v>3769</v>
      </c>
      <c r="AH89" s="92">
        <v>4679</v>
      </c>
      <c r="AI89" s="92">
        <v>2692</v>
      </c>
      <c r="AJ89" s="92">
        <v>3401</v>
      </c>
      <c r="AK89" s="92">
        <v>12501</v>
      </c>
    </row>
    <row r="90" spans="4:37" ht="16">
      <c r="D90" s="16" t="s">
        <v>143</v>
      </c>
      <c r="E90" s="26"/>
      <c r="F90" s="26"/>
      <c r="G90" s="3"/>
      <c r="H90" s="3">
        <v>64</v>
      </c>
      <c r="I90" s="3">
        <v>31</v>
      </c>
      <c r="J90" s="3">
        <v>19</v>
      </c>
      <c r="K90" s="3">
        <v>255</v>
      </c>
      <c r="L90" s="3">
        <v>20</v>
      </c>
      <c r="M90" s="3">
        <v>27</v>
      </c>
      <c r="N90" s="3">
        <v>47</v>
      </c>
      <c r="O90" s="3">
        <v>25</v>
      </c>
      <c r="P90" s="3">
        <v>213</v>
      </c>
      <c r="Q90" s="3">
        <v>693</v>
      </c>
      <c r="R90" s="3">
        <v>3062</v>
      </c>
      <c r="S90" s="3">
        <v>1351</v>
      </c>
      <c r="T90" s="3">
        <v>4089</v>
      </c>
      <c r="U90" s="3">
        <v>2996</v>
      </c>
      <c r="V90" s="3">
        <v>6202</v>
      </c>
      <c r="W90" s="2">
        <v>3222</v>
      </c>
      <c r="X90" s="2">
        <v>2030</v>
      </c>
      <c r="Y90" s="3">
        <f t="shared" si="9"/>
        <v>8994</v>
      </c>
      <c r="Z90" s="3"/>
      <c r="AA90" s="3"/>
      <c r="AB90" s="3"/>
      <c r="AC90" s="3"/>
      <c r="AD90" s="3"/>
      <c r="AE90" s="89" t="s">
        <v>143</v>
      </c>
      <c r="AF90" s="90"/>
      <c r="AG90" s="92">
        <v>2996</v>
      </c>
      <c r="AH90" s="92">
        <v>6202</v>
      </c>
      <c r="AI90" s="92">
        <v>3222</v>
      </c>
      <c r="AJ90" s="92">
        <v>2030</v>
      </c>
      <c r="AK90" s="92">
        <v>8994</v>
      </c>
    </row>
    <row r="91" spans="4:37" ht="16">
      <c r="D91" s="16" t="s">
        <v>144</v>
      </c>
      <c r="E91" s="26"/>
      <c r="F91" s="26"/>
      <c r="G91" s="3">
        <v>57</v>
      </c>
      <c r="H91" s="3">
        <v>4048</v>
      </c>
      <c r="I91" s="3">
        <v>232</v>
      </c>
      <c r="J91" s="3">
        <v>49</v>
      </c>
      <c r="K91" s="3">
        <v>1491</v>
      </c>
      <c r="L91" s="3">
        <v>896</v>
      </c>
      <c r="M91" s="3">
        <v>747</v>
      </c>
      <c r="N91" s="3">
        <v>352</v>
      </c>
      <c r="O91" s="3">
        <v>1843</v>
      </c>
      <c r="P91" s="3">
        <v>1925</v>
      </c>
      <c r="Q91" s="3">
        <v>967</v>
      </c>
      <c r="R91" s="3">
        <v>9843</v>
      </c>
      <c r="S91" s="3">
        <v>1046</v>
      </c>
      <c r="T91" s="3">
        <v>3361</v>
      </c>
      <c r="U91" s="3">
        <v>773</v>
      </c>
      <c r="V91" s="3">
        <v>-1523</v>
      </c>
      <c r="W91" s="3">
        <v>-529</v>
      </c>
      <c r="X91" s="3">
        <v>1371</v>
      </c>
      <c r="Y91" s="3">
        <f t="shared" ref="Y91:Y153" si="10">AK91</f>
        <v>3507</v>
      </c>
      <c r="Z91" s="2"/>
      <c r="AA91" s="2"/>
      <c r="AB91" s="2"/>
      <c r="AC91" s="2"/>
      <c r="AD91" s="2"/>
      <c r="AE91" s="89" t="s">
        <v>144</v>
      </c>
      <c r="AF91" s="90"/>
      <c r="AG91" s="91">
        <v>773</v>
      </c>
      <c r="AH91" s="92">
        <v>-1523</v>
      </c>
      <c r="AI91" s="91">
        <v>-529</v>
      </c>
      <c r="AJ91" s="92">
        <v>1371</v>
      </c>
      <c r="AK91" s="92">
        <v>3507</v>
      </c>
    </row>
    <row r="92" spans="4:37" ht="16">
      <c r="D92" s="16" t="s">
        <v>145</v>
      </c>
      <c r="E92" s="26"/>
      <c r="F92" s="26"/>
      <c r="G92" s="3">
        <v>4390</v>
      </c>
      <c r="H92" s="3">
        <v>10589</v>
      </c>
      <c r="I92" s="3">
        <v>9059</v>
      </c>
      <c r="J92" s="3">
        <v>13545</v>
      </c>
      <c r="K92" s="3">
        <v>28451</v>
      </c>
      <c r="L92" s="3">
        <v>40429</v>
      </c>
      <c r="M92" s="3">
        <v>57622</v>
      </c>
      <c r="N92" s="3">
        <v>64118</v>
      </c>
      <c r="O92" s="3">
        <v>79950</v>
      </c>
      <c r="P92" s="3">
        <v>99079</v>
      </c>
      <c r="Q92" s="3">
        <v>126205</v>
      </c>
      <c r="R92" s="3">
        <v>178406</v>
      </c>
      <c r="S92" s="3">
        <v>214091</v>
      </c>
      <c r="T92" s="3">
        <v>255596</v>
      </c>
      <c r="U92" s="3">
        <v>276816</v>
      </c>
      <c r="V92" s="3">
        <v>239004</v>
      </c>
      <c r="W92" s="3">
        <v>213968</v>
      </c>
      <c r="X92" s="3">
        <v>248984</v>
      </c>
      <c r="Y92" s="3">
        <f t="shared" si="10"/>
        <v>265964</v>
      </c>
      <c r="Z92" s="3"/>
      <c r="AA92" s="3"/>
      <c r="AB92" s="3"/>
      <c r="AC92" s="3"/>
      <c r="AD92" s="3"/>
      <c r="AE92" s="89" t="s">
        <v>145</v>
      </c>
      <c r="AF92" s="90"/>
      <c r="AG92" s="92">
        <v>276816</v>
      </c>
      <c r="AH92" s="92">
        <v>239004</v>
      </c>
      <c r="AI92" s="92">
        <v>213968</v>
      </c>
      <c r="AJ92" s="92">
        <v>248984</v>
      </c>
      <c r="AK92" s="92">
        <v>265964</v>
      </c>
    </row>
    <row r="93" spans="4:37" ht="16">
      <c r="D93" s="16" t="s">
        <v>146</v>
      </c>
      <c r="E93" s="26"/>
      <c r="F93" s="26"/>
      <c r="G93" s="3">
        <v>0</v>
      </c>
      <c r="H93" s="3">
        <v>0</v>
      </c>
      <c r="I93" s="3">
        <v>0</v>
      </c>
      <c r="J93" s="3">
        <v>0</v>
      </c>
      <c r="K93" s="3">
        <v>106</v>
      </c>
      <c r="L93" s="3">
        <v>7077</v>
      </c>
      <c r="M93" s="3">
        <v>14408</v>
      </c>
      <c r="N93" s="3">
        <v>1865</v>
      </c>
      <c r="O93" s="3">
        <v>1728</v>
      </c>
      <c r="P93" s="3">
        <v>2970</v>
      </c>
      <c r="Q93" s="3">
        <v>2176</v>
      </c>
      <c r="R93" s="3">
        <v>23419</v>
      </c>
      <c r="S93" s="3">
        <v>22379</v>
      </c>
      <c r="T93" s="3">
        <v>19593</v>
      </c>
      <c r="U93" s="3">
        <v>25439</v>
      </c>
      <c r="V93" s="3">
        <v>29796</v>
      </c>
      <c r="W93" s="3">
        <v>21737</v>
      </c>
      <c r="X93" s="2">
        <v>24646</v>
      </c>
      <c r="Y93" s="3">
        <f t="shared" si="10"/>
        <v>38569</v>
      </c>
      <c r="Z93" s="3"/>
      <c r="AA93" s="3"/>
      <c r="AB93" s="3"/>
      <c r="AC93" s="3"/>
      <c r="AD93" s="3"/>
      <c r="AE93" s="89" t="s">
        <v>146</v>
      </c>
      <c r="AF93" s="90"/>
      <c r="AG93" s="92">
        <v>25439</v>
      </c>
      <c r="AH93" s="92">
        <v>29796</v>
      </c>
      <c r="AI93" s="92">
        <v>21737</v>
      </c>
      <c r="AJ93" s="92">
        <v>24646</v>
      </c>
      <c r="AK93" s="92">
        <v>38569</v>
      </c>
    </row>
    <row r="94" spans="4:37" ht="16">
      <c r="D94" s="16" t="s">
        <v>147</v>
      </c>
      <c r="E94" s="26"/>
      <c r="F94" s="26"/>
      <c r="G94" s="3">
        <v>0</v>
      </c>
      <c r="H94" s="3">
        <v>0</v>
      </c>
      <c r="I94" s="3">
        <v>0</v>
      </c>
      <c r="J94" s="3">
        <v>0</v>
      </c>
      <c r="K94" s="3">
        <v>0</v>
      </c>
      <c r="L94" s="3">
        <v>0</v>
      </c>
      <c r="M94" s="3">
        <v>0</v>
      </c>
      <c r="N94" s="3">
        <v>0</v>
      </c>
      <c r="O94" s="3">
        <v>0</v>
      </c>
      <c r="P94" s="3">
        <v>0</v>
      </c>
      <c r="Q94" s="3">
        <v>0</v>
      </c>
      <c r="R94" s="3">
        <v>-2122</v>
      </c>
      <c r="S94" s="3">
        <v>-748</v>
      </c>
      <c r="T94" s="3">
        <v>1388</v>
      </c>
      <c r="U94" s="3">
        <v>-1324</v>
      </c>
      <c r="V94" s="2">
        <v>1749</v>
      </c>
      <c r="W94" s="2">
        <v>-2584</v>
      </c>
      <c r="X94" s="2">
        <v>-1293</v>
      </c>
      <c r="Y94" s="3">
        <f t="shared" si="10"/>
        <v>509</v>
      </c>
      <c r="Z94" s="2"/>
      <c r="AA94" s="2"/>
      <c r="AB94" s="2"/>
      <c r="AC94" s="2"/>
      <c r="AD94" s="2"/>
      <c r="AE94" s="89" t="s">
        <v>147</v>
      </c>
      <c r="AF94" s="90"/>
      <c r="AG94" s="92">
        <v>-1324</v>
      </c>
      <c r="AH94" s="92">
        <v>1749</v>
      </c>
      <c r="AI94" s="92">
        <v>-2584</v>
      </c>
      <c r="AJ94" s="92">
        <v>-1293</v>
      </c>
      <c r="AK94" s="91">
        <v>509</v>
      </c>
    </row>
    <row r="95" spans="4:37" ht="16">
      <c r="D95" s="16" t="s">
        <v>148</v>
      </c>
      <c r="E95" s="26"/>
      <c r="F95" s="26"/>
      <c r="G95" s="3">
        <v>0</v>
      </c>
      <c r="H95" s="3">
        <v>0</v>
      </c>
      <c r="I95" s="3">
        <v>0</v>
      </c>
      <c r="J95" s="3">
        <v>0</v>
      </c>
      <c r="K95" s="3">
        <v>106</v>
      </c>
      <c r="L95" s="3">
        <v>7077</v>
      </c>
      <c r="M95" s="3">
        <v>14408</v>
      </c>
      <c r="N95" s="3">
        <v>1865</v>
      </c>
      <c r="O95" s="3">
        <v>1728</v>
      </c>
      <c r="P95" s="3">
        <v>2970</v>
      </c>
      <c r="Q95" s="3">
        <v>2176</v>
      </c>
      <c r="R95" s="3">
        <v>21297</v>
      </c>
      <c r="S95" s="3">
        <v>21631</v>
      </c>
      <c r="T95" s="3">
        <v>20981</v>
      </c>
      <c r="U95" s="3">
        <v>24114</v>
      </c>
      <c r="V95" s="3">
        <v>31546</v>
      </c>
      <c r="W95" s="3">
        <v>19152</v>
      </c>
      <c r="X95" s="2">
        <v>23353</v>
      </c>
      <c r="Y95" s="3">
        <f t="shared" si="10"/>
        <v>39078</v>
      </c>
      <c r="Z95" s="3"/>
      <c r="AA95" s="3"/>
      <c r="AB95" s="3"/>
      <c r="AC95" s="3"/>
      <c r="AD95" s="3"/>
      <c r="AE95" s="89" t="s">
        <v>148</v>
      </c>
      <c r="AF95" s="90"/>
      <c r="AG95" s="92">
        <v>24114</v>
      </c>
      <c r="AH95" s="92">
        <v>31546</v>
      </c>
      <c r="AI95" s="92">
        <v>19152</v>
      </c>
      <c r="AJ95" s="92">
        <v>23353</v>
      </c>
      <c r="AK95" s="92">
        <v>39078</v>
      </c>
    </row>
    <row r="96" spans="4:37" ht="16">
      <c r="D96" s="16" t="s">
        <v>149</v>
      </c>
      <c r="E96" s="26"/>
      <c r="F96" s="26"/>
      <c r="G96" s="3">
        <v>4390</v>
      </c>
      <c r="H96" s="3">
        <v>10589</v>
      </c>
      <c r="I96" s="3">
        <v>9059</v>
      </c>
      <c r="J96" s="3">
        <v>13545</v>
      </c>
      <c r="K96" s="3">
        <v>28345</v>
      </c>
      <c r="L96" s="3">
        <v>33351</v>
      </c>
      <c r="M96" s="3">
        <v>43213</v>
      </c>
      <c r="N96" s="3">
        <v>62253</v>
      </c>
      <c r="O96" s="3">
        <v>78222</v>
      </c>
      <c r="P96" s="3">
        <v>96110</v>
      </c>
      <c r="Q96" s="3">
        <v>124028</v>
      </c>
      <c r="R96" s="3">
        <v>157108</v>
      </c>
      <c r="S96" s="3">
        <v>192460</v>
      </c>
      <c r="T96" s="3">
        <v>234615</v>
      </c>
      <c r="U96" s="3">
        <v>252702</v>
      </c>
      <c r="V96" s="3">
        <v>207459</v>
      </c>
      <c r="W96" s="3">
        <v>194815</v>
      </c>
      <c r="X96" s="3">
        <v>225631</v>
      </c>
      <c r="Y96" s="3">
        <f t="shared" si="10"/>
        <v>226886</v>
      </c>
      <c r="Z96" s="3"/>
      <c r="AA96" s="3"/>
      <c r="AB96" s="3"/>
      <c r="AC96" s="3"/>
      <c r="AD96" s="3"/>
      <c r="AE96" s="89" t="s">
        <v>149</v>
      </c>
      <c r="AF96" s="90"/>
      <c r="AG96" s="92">
        <v>252702</v>
      </c>
      <c r="AH96" s="92">
        <v>207459</v>
      </c>
      <c r="AI96" s="92">
        <v>194815</v>
      </c>
      <c r="AJ96" s="92">
        <v>225631</v>
      </c>
      <c r="AK96" s="92">
        <v>226886</v>
      </c>
    </row>
    <row r="97" spans="4:37" ht="16">
      <c r="D97" s="16" t="s">
        <v>150</v>
      </c>
      <c r="E97" s="26"/>
      <c r="F97" s="26"/>
      <c r="G97" s="3">
        <v>0</v>
      </c>
      <c r="H97" s="3">
        <v>0</v>
      </c>
      <c r="I97" s="3">
        <v>0</v>
      </c>
      <c r="J97" s="3">
        <v>0</v>
      </c>
      <c r="K97" s="3">
        <v>0</v>
      </c>
      <c r="L97" s="3">
        <v>0</v>
      </c>
      <c r="M97" s="3">
        <v>0</v>
      </c>
      <c r="N97" s="3">
        <v>822</v>
      </c>
      <c r="O97" s="3">
        <v>619</v>
      </c>
      <c r="P97" s="3">
        <v>649</v>
      </c>
      <c r="Q97" s="3">
        <v>0</v>
      </c>
      <c r="R97" s="3">
        <v>15478</v>
      </c>
      <c r="S97" s="3">
        <v>17254</v>
      </c>
      <c r="T97" s="3">
        <v>23818</v>
      </c>
      <c r="U97" s="3">
        <v>13904</v>
      </c>
      <c r="V97" s="2">
        <v>5558</v>
      </c>
      <c r="W97" s="2">
        <v>4611</v>
      </c>
      <c r="X97" s="2">
        <v>6288</v>
      </c>
      <c r="Y97" s="3">
        <f t="shared" si="10"/>
        <v>6239</v>
      </c>
      <c r="Z97" s="2"/>
      <c r="AA97" s="2"/>
      <c r="AB97" s="2"/>
      <c r="AC97" s="2"/>
      <c r="AD97" s="2"/>
      <c r="AE97" s="89" t="s">
        <v>150</v>
      </c>
      <c r="AF97" s="90"/>
      <c r="AG97" s="92">
        <v>13904</v>
      </c>
      <c r="AH97" s="92">
        <v>5558</v>
      </c>
      <c r="AI97" s="92">
        <v>4611</v>
      </c>
      <c r="AJ97" s="92">
        <v>6288</v>
      </c>
      <c r="AK97" s="92">
        <v>6239</v>
      </c>
    </row>
    <row r="98" spans="4:37" ht="31">
      <c r="D98" s="16" t="s">
        <v>151</v>
      </c>
      <c r="E98" s="26"/>
      <c r="F98" s="26"/>
      <c r="G98" s="3">
        <v>4390</v>
      </c>
      <c r="H98" s="3">
        <v>10589</v>
      </c>
      <c r="I98" s="3">
        <v>9059</v>
      </c>
      <c r="J98" s="3">
        <v>13545</v>
      </c>
      <c r="K98" s="3">
        <v>28345</v>
      </c>
      <c r="L98" s="3">
        <v>33351</v>
      </c>
      <c r="M98" s="3">
        <v>43213</v>
      </c>
      <c r="N98" s="3">
        <v>61431</v>
      </c>
      <c r="O98" s="3">
        <v>77603</v>
      </c>
      <c r="P98" s="3">
        <v>95460</v>
      </c>
      <c r="Q98" s="3">
        <v>124028</v>
      </c>
      <c r="R98" s="3">
        <v>141630</v>
      </c>
      <c r="S98" s="3">
        <v>175206</v>
      </c>
      <c r="T98" s="3">
        <v>210797</v>
      </c>
      <c r="U98" s="3">
        <v>238798</v>
      </c>
      <c r="V98" s="3">
        <v>201900</v>
      </c>
      <c r="W98" s="3">
        <v>190204</v>
      </c>
      <c r="X98" s="3">
        <v>219342</v>
      </c>
      <c r="Y98" s="3">
        <f t="shared" si="10"/>
        <v>220647</v>
      </c>
      <c r="Z98" s="3"/>
      <c r="AA98" s="3"/>
      <c r="AB98" s="3"/>
      <c r="AC98" s="3"/>
      <c r="AD98" s="3"/>
      <c r="AE98" s="89" t="s">
        <v>151</v>
      </c>
      <c r="AF98" s="90"/>
      <c r="AG98" s="92">
        <v>238798</v>
      </c>
      <c r="AH98" s="92">
        <v>201900</v>
      </c>
      <c r="AI98" s="92">
        <v>190204</v>
      </c>
      <c r="AJ98" s="92">
        <v>219342</v>
      </c>
      <c r="AK98" s="92">
        <v>220647</v>
      </c>
    </row>
    <row r="99" spans="4:37">
      <c r="G99" s="1"/>
      <c r="H99" s="1"/>
      <c r="I99" s="1"/>
      <c r="J99" s="1"/>
      <c r="K99" s="1"/>
      <c r="L99" s="1"/>
      <c r="M99" s="1"/>
      <c r="N99" s="1"/>
      <c r="O99" s="1"/>
      <c r="P99" s="1"/>
      <c r="Q99" s="1"/>
      <c r="R99" s="1"/>
      <c r="S99" s="1"/>
      <c r="Y99" s="3">
        <f t="shared" si="10"/>
        <v>0</v>
      </c>
      <c r="Z99" s="1"/>
      <c r="AA99" s="1"/>
      <c r="AB99" s="1"/>
      <c r="AC99" s="1"/>
      <c r="AD99" s="1"/>
      <c r="AE99" s="1"/>
    </row>
    <row r="100" spans="4:37" ht="16">
      <c r="D100" s="12" t="s">
        <v>152</v>
      </c>
      <c r="E100" s="22"/>
      <c r="F100" s="22"/>
      <c r="G100" s="2"/>
      <c r="H100" s="7"/>
      <c r="I100" s="2"/>
      <c r="J100" s="2"/>
      <c r="K100" s="2"/>
      <c r="L100" s="2"/>
      <c r="M100" s="2"/>
      <c r="N100" s="2"/>
      <c r="O100" s="2"/>
      <c r="P100" s="2"/>
      <c r="Q100" s="2"/>
      <c r="R100" s="2"/>
      <c r="S100" s="2"/>
      <c r="T100" s="2"/>
      <c r="U100" s="2"/>
      <c r="V100" s="8"/>
      <c r="W100" s="22"/>
      <c r="Y100" s="3">
        <f t="shared" si="10"/>
        <v>0</v>
      </c>
      <c r="Z100" s="2"/>
      <c r="AA100" s="2"/>
      <c r="AB100" s="2"/>
      <c r="AC100" s="2"/>
      <c r="AD100" s="2"/>
      <c r="AE100" s="89" t="s">
        <v>152</v>
      </c>
      <c r="AF100" s="90"/>
      <c r="AG100" s="91"/>
      <c r="AH100" s="91"/>
      <c r="AI100" s="91"/>
      <c r="AJ100" s="91"/>
      <c r="AK100" s="91"/>
    </row>
    <row r="101" spans="4:37" ht="16">
      <c r="D101" s="18" t="s">
        <v>153</v>
      </c>
      <c r="E101" s="28"/>
      <c r="F101" s="28"/>
      <c r="G101" s="3"/>
      <c r="H101" s="9"/>
      <c r="I101" s="3"/>
      <c r="J101" s="3"/>
      <c r="K101" s="3"/>
      <c r="L101" s="3"/>
      <c r="M101" s="3"/>
      <c r="N101" s="3"/>
      <c r="O101" s="3"/>
      <c r="P101" s="3"/>
      <c r="Q101" s="3"/>
      <c r="R101" s="3"/>
      <c r="S101" s="3"/>
      <c r="T101" s="3">
        <v>255596</v>
      </c>
      <c r="U101" s="3">
        <v>276816</v>
      </c>
      <c r="V101" s="6">
        <v>239004</v>
      </c>
      <c r="W101" s="101">
        <v>213968</v>
      </c>
      <c r="X101">
        <v>248984</v>
      </c>
      <c r="Y101" s="3">
        <f t="shared" si="10"/>
        <v>265964</v>
      </c>
      <c r="Z101" s="3"/>
      <c r="AA101" s="3"/>
      <c r="AB101" s="3"/>
      <c r="AC101" s="3"/>
      <c r="AD101" s="3"/>
      <c r="AE101" s="89" t="s">
        <v>153</v>
      </c>
      <c r="AF101" s="90"/>
      <c r="AG101" s="92">
        <v>276816</v>
      </c>
      <c r="AH101" s="92">
        <v>239004</v>
      </c>
      <c r="AI101" s="92">
        <v>213968</v>
      </c>
      <c r="AJ101" s="92">
        <v>248984</v>
      </c>
      <c r="AK101" s="92">
        <v>265964</v>
      </c>
    </row>
    <row r="102" spans="4:37" ht="16">
      <c r="D102" s="13" t="s">
        <v>154</v>
      </c>
      <c r="E102" s="23"/>
      <c r="F102" s="23"/>
      <c r="G102" s="3"/>
      <c r="H102" s="9"/>
      <c r="I102" s="3"/>
      <c r="J102" s="3"/>
      <c r="K102" s="3"/>
      <c r="L102" s="3"/>
      <c r="M102" s="3"/>
      <c r="N102" s="3"/>
      <c r="O102" s="3"/>
      <c r="P102" s="3"/>
      <c r="Q102" s="3"/>
      <c r="R102" s="3"/>
      <c r="S102" s="3"/>
      <c r="T102" s="3">
        <v>62131</v>
      </c>
      <c r="U102" s="3">
        <v>68822</v>
      </c>
      <c r="V102" s="6">
        <v>64391</v>
      </c>
      <c r="W102" s="102">
        <v>77445</v>
      </c>
      <c r="X102">
        <v>97103</v>
      </c>
      <c r="Y102" s="3">
        <f t="shared" si="10"/>
        <v>72562</v>
      </c>
      <c r="Z102" s="3"/>
      <c r="AA102" s="3"/>
      <c r="AB102" s="3"/>
      <c r="AC102" s="3"/>
      <c r="AD102" s="3"/>
      <c r="AE102" s="89" t="s">
        <v>154</v>
      </c>
      <c r="AF102" s="90"/>
      <c r="AG102" s="92">
        <v>68822</v>
      </c>
      <c r="AH102" s="92">
        <v>64391</v>
      </c>
      <c r="AI102" s="92">
        <v>77445</v>
      </c>
      <c r="AJ102" s="92">
        <v>97103</v>
      </c>
      <c r="AK102" s="92">
        <v>72562</v>
      </c>
    </row>
    <row r="103" spans="4:37" ht="16">
      <c r="D103" s="15" t="s">
        <v>155</v>
      </c>
      <c r="E103" s="25"/>
      <c r="F103" s="25"/>
      <c r="G103" s="4"/>
      <c r="H103" s="4"/>
      <c r="I103" s="4">
        <v>1174</v>
      </c>
      <c r="J103" s="4">
        <v>-804</v>
      </c>
      <c r="K103" s="4">
        <v>-2052</v>
      </c>
      <c r="L103" s="4">
        <v>-24872</v>
      </c>
      <c r="M103" s="4">
        <v>5220</v>
      </c>
      <c r="N103" s="4">
        <v>5336</v>
      </c>
      <c r="O103" s="4">
        <v>7259</v>
      </c>
      <c r="P103" s="4">
        <v>9315</v>
      </c>
      <c r="Q103" s="4">
        <v>36024</v>
      </c>
      <c r="R103" s="4">
        <v>-300442</v>
      </c>
      <c r="S103" s="4">
        <v>64936</v>
      </c>
      <c r="T103" s="4">
        <v>58112</v>
      </c>
      <c r="U103" s="4">
        <v>59578</v>
      </c>
      <c r="V103" s="6">
        <v>60711</v>
      </c>
      <c r="W103" s="6">
        <v>73977</v>
      </c>
      <c r="X103" s="21">
        <v>74100</v>
      </c>
      <c r="Y103" s="3">
        <f t="shared" si="10"/>
        <v>74135</v>
      </c>
      <c r="Z103" s="4"/>
      <c r="AA103" s="4"/>
      <c r="AB103" s="4"/>
      <c r="AC103" s="4"/>
      <c r="AD103" s="4"/>
      <c r="AE103" s="96" t="s">
        <v>155</v>
      </c>
      <c r="AF103" s="90"/>
      <c r="AG103" s="94">
        <v>59578</v>
      </c>
      <c r="AH103" s="94">
        <v>60711</v>
      </c>
      <c r="AI103" s="94">
        <v>73977</v>
      </c>
      <c r="AJ103" s="94">
        <v>74100</v>
      </c>
      <c r="AK103" s="94">
        <v>74135</v>
      </c>
    </row>
    <row r="104" spans="4:37" ht="16">
      <c r="D104" s="15" t="s">
        <v>156</v>
      </c>
      <c r="E104" s="25"/>
      <c r="F104" s="25"/>
      <c r="G104" s="4"/>
      <c r="H104" s="10"/>
      <c r="I104" s="4"/>
      <c r="J104" s="4"/>
      <c r="K104" s="4"/>
      <c r="L104" s="4"/>
      <c r="M104" s="4"/>
      <c r="N104" s="4"/>
      <c r="O104" s="4"/>
      <c r="P104" s="4"/>
      <c r="Q104" s="4"/>
      <c r="R104" s="5"/>
      <c r="S104" s="4"/>
      <c r="T104" s="4">
        <v>5240</v>
      </c>
      <c r="U104" s="4">
        <v>1696</v>
      </c>
      <c r="V104" s="6">
        <v>-1314</v>
      </c>
      <c r="W104" s="103">
        <v>-2610</v>
      </c>
      <c r="X104">
        <v>13125</v>
      </c>
      <c r="Y104" s="3">
        <f t="shared" si="10"/>
        <v>-4132</v>
      </c>
      <c r="Z104" s="4"/>
      <c r="AA104" s="4"/>
      <c r="AB104" s="4"/>
      <c r="AC104" s="4"/>
      <c r="AD104" s="4"/>
      <c r="AE104" s="96" t="s">
        <v>156</v>
      </c>
      <c r="AF104" s="90"/>
      <c r="AG104" s="94">
        <v>1696</v>
      </c>
      <c r="AH104" s="94">
        <v>-1314</v>
      </c>
      <c r="AI104" s="94">
        <v>-2610</v>
      </c>
      <c r="AJ104" s="94">
        <v>13125</v>
      </c>
      <c r="AK104" s="94">
        <v>-4132</v>
      </c>
    </row>
    <row r="105" spans="4:37" ht="16">
      <c r="D105" s="15" t="s">
        <v>157</v>
      </c>
      <c r="E105" s="25"/>
      <c r="F105" s="25"/>
      <c r="G105" s="5"/>
      <c r="H105" s="11"/>
      <c r="I105" s="5"/>
      <c r="J105" s="5"/>
      <c r="K105" s="5"/>
      <c r="L105" s="5"/>
      <c r="M105" s="5"/>
      <c r="N105" s="5"/>
      <c r="O105" s="5"/>
      <c r="P105" s="5"/>
      <c r="Q105" s="5"/>
      <c r="R105" s="4"/>
      <c r="S105" s="5"/>
      <c r="T105" s="5">
        <v>0</v>
      </c>
      <c r="U105" s="5">
        <v>0</v>
      </c>
      <c r="V105" s="8">
        <v>0</v>
      </c>
      <c r="W105" s="25">
        <v>0</v>
      </c>
      <c r="X105">
        <v>0</v>
      </c>
      <c r="Y105" s="3">
        <f t="shared" si="10"/>
        <v>0</v>
      </c>
      <c r="Z105" s="5"/>
      <c r="AA105" s="5"/>
      <c r="AB105" s="5"/>
      <c r="AC105" s="5"/>
      <c r="AD105" s="5"/>
      <c r="AE105" s="96" t="s">
        <v>157</v>
      </c>
      <c r="AF105" s="90"/>
      <c r="AG105" s="90">
        <v>0</v>
      </c>
      <c r="AH105" s="90">
        <v>0</v>
      </c>
      <c r="AI105" s="90">
        <v>0</v>
      </c>
      <c r="AJ105" s="90">
        <v>0</v>
      </c>
      <c r="AK105" s="90">
        <v>0</v>
      </c>
    </row>
    <row r="106" spans="4:37" ht="16">
      <c r="D106" s="15" t="s">
        <v>158</v>
      </c>
      <c r="E106" s="25"/>
      <c r="F106" s="25"/>
      <c r="G106" s="5"/>
      <c r="H106" s="11"/>
      <c r="I106" s="5"/>
      <c r="J106" s="5"/>
      <c r="K106" s="5"/>
      <c r="L106" s="5"/>
      <c r="M106" s="5"/>
      <c r="N106" s="5"/>
      <c r="O106" s="5"/>
      <c r="P106" s="5"/>
      <c r="Q106" s="5"/>
      <c r="R106" s="5"/>
      <c r="S106" s="5"/>
      <c r="T106" s="5">
        <v>0</v>
      </c>
      <c r="U106" s="5">
        <v>0</v>
      </c>
      <c r="V106" s="8">
        <v>0</v>
      </c>
      <c r="W106" s="25">
        <v>0</v>
      </c>
      <c r="X106">
        <v>0</v>
      </c>
      <c r="Y106" s="3">
        <f t="shared" si="10"/>
        <v>0</v>
      </c>
      <c r="Z106" s="5"/>
      <c r="AA106" s="5"/>
      <c r="AB106" s="5"/>
      <c r="AC106" s="5"/>
      <c r="AD106" s="5"/>
      <c r="AE106" s="96" t="s">
        <v>158</v>
      </c>
      <c r="AF106" s="90"/>
      <c r="AG106" s="90">
        <v>0</v>
      </c>
      <c r="AH106" s="90">
        <v>0</v>
      </c>
      <c r="AI106" s="90">
        <v>0</v>
      </c>
      <c r="AJ106" s="90">
        <v>0</v>
      </c>
      <c r="AK106" s="90">
        <v>0</v>
      </c>
    </row>
    <row r="107" spans="4:37" ht="16">
      <c r="D107" s="15" t="s">
        <v>159</v>
      </c>
      <c r="E107" s="25"/>
      <c r="F107" s="25"/>
      <c r="G107" s="4"/>
      <c r="H107" s="10"/>
      <c r="I107" s="4"/>
      <c r="J107" s="4"/>
      <c r="K107" s="4"/>
      <c r="L107" s="4"/>
      <c r="M107" s="4"/>
      <c r="N107" s="4"/>
      <c r="O107" s="4"/>
      <c r="P107" s="4"/>
      <c r="Q107" s="4"/>
      <c r="R107" s="4"/>
      <c r="S107" s="5"/>
      <c r="T107" s="4">
        <v>1270</v>
      </c>
      <c r="U107" s="4">
        <v>-14</v>
      </c>
      <c r="V107" s="8">
        <v>3</v>
      </c>
      <c r="W107" s="25">
        <v>-4</v>
      </c>
      <c r="X107">
        <v>-5</v>
      </c>
      <c r="Y107" s="3">
        <f t="shared" si="10"/>
        <v>-376</v>
      </c>
      <c r="Z107" s="5"/>
      <c r="AA107" s="5"/>
      <c r="AB107" s="5"/>
      <c r="AC107" s="5"/>
      <c r="AD107" s="5"/>
      <c r="AE107" s="96" t="s">
        <v>159</v>
      </c>
      <c r="AF107" s="90"/>
      <c r="AG107" s="90">
        <v>-14</v>
      </c>
      <c r="AH107" s="90">
        <v>3</v>
      </c>
      <c r="AI107" s="90">
        <v>-4</v>
      </c>
      <c r="AJ107" s="90">
        <v>-5</v>
      </c>
      <c r="AK107" s="90">
        <v>-376</v>
      </c>
    </row>
    <row r="108" spans="4:37" ht="16">
      <c r="D108" s="15" t="s">
        <v>160</v>
      </c>
      <c r="E108" s="25"/>
      <c r="F108" s="25"/>
      <c r="G108" s="5"/>
      <c r="H108" s="11"/>
      <c r="I108" s="5"/>
      <c r="J108" s="5"/>
      <c r="K108" s="5"/>
      <c r="L108" s="5"/>
      <c r="M108" s="5"/>
      <c r="N108" s="5"/>
      <c r="O108" s="5"/>
      <c r="P108" s="5"/>
      <c r="Q108" s="5"/>
      <c r="R108" s="5"/>
      <c r="S108" s="5"/>
      <c r="T108" s="5">
        <v>0</v>
      </c>
      <c r="U108" s="5">
        <v>0</v>
      </c>
      <c r="V108" s="8">
        <v>0</v>
      </c>
      <c r="W108" s="25">
        <v>0</v>
      </c>
      <c r="X108">
        <v>0</v>
      </c>
      <c r="Y108" s="3">
        <f t="shared" si="10"/>
        <v>0</v>
      </c>
      <c r="Z108" s="5"/>
      <c r="AA108" s="5"/>
      <c r="AB108" s="5"/>
      <c r="AC108" s="5"/>
      <c r="AD108" s="5"/>
      <c r="AE108" s="96" t="s">
        <v>160</v>
      </c>
      <c r="AF108" s="90"/>
      <c r="AG108" s="90">
        <v>0</v>
      </c>
      <c r="AH108" s="90">
        <v>0</v>
      </c>
      <c r="AI108" s="90">
        <v>0</v>
      </c>
      <c r="AJ108" s="90">
        <v>0</v>
      </c>
      <c r="AK108" s="90">
        <v>0</v>
      </c>
    </row>
    <row r="109" spans="4:37" ht="16">
      <c r="D109" s="15" t="s">
        <v>161</v>
      </c>
      <c r="E109" s="25"/>
      <c r="F109" s="25"/>
      <c r="G109" s="4"/>
      <c r="H109" s="10"/>
      <c r="I109" s="4"/>
      <c r="J109" s="4"/>
      <c r="K109" s="4"/>
      <c r="L109" s="4"/>
      <c r="M109" s="4"/>
      <c r="N109" s="4"/>
      <c r="O109" s="4"/>
      <c r="P109" s="4"/>
      <c r="Q109" s="4"/>
      <c r="R109" s="4"/>
      <c r="S109" s="4"/>
      <c r="T109" s="4">
        <v>-10142</v>
      </c>
      <c r="U109" s="4">
        <v>-4603</v>
      </c>
      <c r="V109" s="6">
        <v>-5665</v>
      </c>
      <c r="W109" s="103">
        <v>-5501</v>
      </c>
      <c r="X109">
        <v>-4478</v>
      </c>
      <c r="Y109" s="3">
        <f t="shared" si="10"/>
        <v>-9523</v>
      </c>
      <c r="Z109" s="4"/>
      <c r="AA109" s="4"/>
      <c r="AB109" s="4"/>
      <c r="AC109" s="4"/>
      <c r="AD109" s="4"/>
      <c r="AE109" s="96" t="s">
        <v>161</v>
      </c>
      <c r="AF109" s="90"/>
      <c r="AG109" s="94">
        <v>-4603</v>
      </c>
      <c r="AH109" s="94">
        <v>-5665</v>
      </c>
      <c r="AI109" s="94">
        <v>-5501</v>
      </c>
      <c r="AJ109" s="94">
        <v>-4478</v>
      </c>
      <c r="AK109" s="94">
        <v>-9523</v>
      </c>
    </row>
    <row r="110" spans="4:37" ht="16">
      <c r="D110" s="15" t="s">
        <v>162</v>
      </c>
      <c r="E110" s="25"/>
      <c r="F110" s="25"/>
      <c r="G110" s="5"/>
      <c r="H110" s="11"/>
      <c r="I110" s="5"/>
      <c r="J110" s="5"/>
      <c r="K110" s="5"/>
      <c r="L110" s="5"/>
      <c r="M110" s="5"/>
      <c r="N110" s="5"/>
      <c r="O110" s="5"/>
      <c r="P110" s="5"/>
      <c r="Q110" s="5"/>
      <c r="R110" s="5"/>
      <c r="S110" s="5"/>
      <c r="T110" s="5">
        <v>0</v>
      </c>
      <c r="U110" s="5">
        <v>0</v>
      </c>
      <c r="V110" s="8">
        <v>0</v>
      </c>
      <c r="W110" s="25">
        <v>0</v>
      </c>
      <c r="X110">
        <v>0</v>
      </c>
      <c r="Y110" s="3">
        <f t="shared" si="10"/>
        <v>0</v>
      </c>
      <c r="Z110" s="5"/>
      <c r="AA110" s="5"/>
      <c r="AB110" s="5"/>
      <c r="AC110" s="5"/>
      <c r="AD110" s="5"/>
      <c r="AE110" s="96" t="s">
        <v>162</v>
      </c>
      <c r="AF110" s="90"/>
      <c r="AG110" s="90">
        <v>0</v>
      </c>
      <c r="AH110" s="90">
        <v>0</v>
      </c>
      <c r="AI110" s="90">
        <v>0</v>
      </c>
      <c r="AJ110" s="90">
        <v>0</v>
      </c>
      <c r="AK110" s="90">
        <v>0</v>
      </c>
    </row>
    <row r="111" spans="4:37" ht="16">
      <c r="D111" s="15" t="s">
        <v>163</v>
      </c>
      <c r="E111" s="25"/>
      <c r="F111" s="25"/>
      <c r="G111" s="5"/>
      <c r="H111" s="11"/>
      <c r="I111" s="5"/>
      <c r="J111" s="5"/>
      <c r="K111" s="5"/>
      <c r="L111" s="5"/>
      <c r="M111" s="5"/>
      <c r="N111" s="5"/>
      <c r="O111" s="5"/>
      <c r="P111" s="5"/>
      <c r="Q111" s="5"/>
      <c r="R111" s="5"/>
      <c r="S111" s="5"/>
      <c r="T111" s="5">
        <v>0</v>
      </c>
      <c r="U111" s="5">
        <v>0</v>
      </c>
      <c r="V111" s="8">
        <v>0</v>
      </c>
      <c r="W111" s="25">
        <v>0</v>
      </c>
      <c r="X111">
        <v>0</v>
      </c>
      <c r="Y111" s="3">
        <f t="shared" si="10"/>
        <v>0</v>
      </c>
      <c r="Z111" s="5"/>
      <c r="AA111" s="5"/>
      <c r="AB111" s="5"/>
      <c r="AC111" s="5"/>
      <c r="AD111" s="5"/>
      <c r="AE111" s="96" t="s">
        <v>163</v>
      </c>
      <c r="AF111" s="90"/>
      <c r="AG111" s="90">
        <v>0</v>
      </c>
      <c r="AH111" s="90">
        <v>0</v>
      </c>
      <c r="AI111" s="90">
        <v>0</v>
      </c>
      <c r="AJ111" s="90">
        <v>0</v>
      </c>
      <c r="AK111" s="90">
        <v>0</v>
      </c>
    </row>
    <row r="112" spans="4:37" ht="16">
      <c r="D112" s="15" t="s">
        <v>164</v>
      </c>
      <c r="E112" s="25"/>
      <c r="F112" s="25"/>
      <c r="G112" s="4"/>
      <c r="H112" s="10"/>
      <c r="I112" s="4"/>
      <c r="J112" s="4"/>
      <c r="K112" s="4"/>
      <c r="L112" s="4"/>
      <c r="M112" s="4"/>
      <c r="N112" s="4"/>
      <c r="O112" s="4"/>
      <c r="P112" s="4"/>
      <c r="Q112" s="4"/>
      <c r="R112" s="4"/>
      <c r="S112" s="4"/>
      <c r="T112" s="4">
        <v>7651</v>
      </c>
      <c r="U112" s="4">
        <v>12166</v>
      </c>
      <c r="V112" s="6">
        <v>10657</v>
      </c>
      <c r="W112" s="103">
        <v>11582</v>
      </c>
      <c r="X112">
        <v>14361</v>
      </c>
      <c r="Y112" s="3">
        <f t="shared" si="10"/>
        <v>12459</v>
      </c>
      <c r="Z112" s="4"/>
      <c r="AA112" s="4"/>
      <c r="AB112" s="4"/>
      <c r="AC112" s="4"/>
      <c r="AD112" s="4"/>
      <c r="AE112" s="96" t="s">
        <v>164</v>
      </c>
      <c r="AF112" s="90"/>
      <c r="AG112" s="94">
        <v>12166</v>
      </c>
      <c r="AH112" s="94">
        <v>10657</v>
      </c>
      <c r="AI112" s="94">
        <v>11582</v>
      </c>
      <c r="AJ112" s="94">
        <v>14361</v>
      </c>
      <c r="AK112" s="94">
        <v>12459</v>
      </c>
    </row>
    <row r="113" spans="4:37" ht="16">
      <c r="D113" s="15" t="s">
        <v>165</v>
      </c>
      <c r="E113" s="25"/>
      <c r="F113" s="25"/>
      <c r="G113" s="5"/>
      <c r="H113" s="11"/>
      <c r="I113" s="5"/>
      <c r="J113" s="5"/>
      <c r="K113" s="5"/>
      <c r="L113" s="5"/>
      <c r="M113" s="5"/>
      <c r="N113" s="5"/>
      <c r="O113" s="5"/>
      <c r="P113" s="4"/>
      <c r="Q113" s="5"/>
      <c r="R113" s="5"/>
      <c r="S113" s="5"/>
      <c r="T113" s="5">
        <v>0</v>
      </c>
      <c r="U113" s="5">
        <v>0</v>
      </c>
      <c r="V113" s="8">
        <v>0</v>
      </c>
      <c r="W113" s="25">
        <v>0</v>
      </c>
      <c r="X113">
        <v>0</v>
      </c>
      <c r="Y113" s="3">
        <f t="shared" si="10"/>
        <v>0</v>
      </c>
      <c r="Z113" s="5"/>
      <c r="AA113" s="5"/>
      <c r="AB113" s="5"/>
      <c r="AC113" s="5"/>
      <c r="AD113" s="5"/>
      <c r="AE113" s="96" t="s">
        <v>165</v>
      </c>
      <c r="AF113" s="90"/>
      <c r="AG113" s="90">
        <v>0</v>
      </c>
      <c r="AH113" s="90">
        <v>0</v>
      </c>
      <c r="AI113" s="90">
        <v>0</v>
      </c>
      <c r="AJ113" s="90">
        <v>0</v>
      </c>
      <c r="AK113" s="90">
        <v>0</v>
      </c>
    </row>
    <row r="114" spans="4:37" ht="31">
      <c r="D114" s="13" t="s">
        <v>166</v>
      </c>
      <c r="E114" s="23"/>
      <c r="F114" s="23"/>
      <c r="G114" s="3"/>
      <c r="H114" s="9"/>
      <c r="I114" s="3"/>
      <c r="J114" s="3"/>
      <c r="K114" s="3"/>
      <c r="L114" s="3"/>
      <c r="M114" s="3"/>
      <c r="N114" s="3"/>
      <c r="O114" s="3"/>
      <c r="P114" s="3"/>
      <c r="Q114" s="3"/>
      <c r="R114" s="3"/>
      <c r="S114" s="3"/>
      <c r="T114" s="3">
        <v>317727</v>
      </c>
      <c r="U114" s="3">
        <v>345638</v>
      </c>
      <c r="V114" s="6">
        <v>303395</v>
      </c>
      <c r="W114" s="102">
        <v>291412</v>
      </c>
      <c r="X114">
        <v>346087</v>
      </c>
      <c r="Y114" s="3">
        <f t="shared" si="10"/>
        <v>338526</v>
      </c>
      <c r="Z114" s="3"/>
      <c r="AA114" s="3"/>
      <c r="AB114" s="3"/>
      <c r="AC114" s="3"/>
      <c r="AD114" s="3"/>
      <c r="AE114" s="89" t="s">
        <v>166</v>
      </c>
      <c r="AF114" s="90"/>
      <c r="AG114" s="92">
        <v>345638</v>
      </c>
      <c r="AH114" s="92">
        <v>303395</v>
      </c>
      <c r="AI114" s="92">
        <v>291412</v>
      </c>
      <c r="AJ114" s="92">
        <v>346087</v>
      </c>
      <c r="AK114" s="92">
        <v>338526</v>
      </c>
    </row>
    <row r="115" spans="4:37" ht="16">
      <c r="D115" s="15" t="s">
        <v>167</v>
      </c>
      <c r="E115" s="25"/>
      <c r="F115" s="25"/>
      <c r="G115" s="4"/>
      <c r="H115" s="10"/>
      <c r="I115" s="4"/>
      <c r="J115" s="4"/>
      <c r="K115" s="4"/>
      <c r="L115" s="4"/>
      <c r="M115" s="4"/>
      <c r="N115" s="4"/>
      <c r="O115" s="4"/>
      <c r="P115" s="4"/>
      <c r="Q115" s="4"/>
      <c r="R115" s="4"/>
      <c r="S115" s="4"/>
      <c r="T115" s="4">
        <v>-97807</v>
      </c>
      <c r="U115" s="4">
        <v>106922</v>
      </c>
      <c r="V115" s="6">
        <v>-10996</v>
      </c>
      <c r="W115" s="103">
        <v>-21113</v>
      </c>
      <c r="X115">
        <v>-22085</v>
      </c>
      <c r="Y115" s="3">
        <f t="shared" si="10"/>
        <v>7287</v>
      </c>
      <c r="Z115" s="4"/>
      <c r="AA115" s="4"/>
      <c r="AB115" s="4"/>
      <c r="AC115" s="4"/>
      <c r="AD115" s="4"/>
      <c r="AE115" s="96" t="s">
        <v>167</v>
      </c>
      <c r="AF115" s="90"/>
      <c r="AG115" s="94">
        <v>106922</v>
      </c>
      <c r="AH115" s="94">
        <v>-10996</v>
      </c>
      <c r="AI115" s="94">
        <v>-21113</v>
      </c>
      <c r="AJ115" s="94">
        <v>-22085</v>
      </c>
      <c r="AK115" s="94">
        <v>7287</v>
      </c>
    </row>
    <row r="116" spans="4:37" ht="16">
      <c r="D116" s="15" t="s">
        <v>168</v>
      </c>
      <c r="E116" s="25"/>
      <c r="F116" s="25"/>
      <c r="G116" s="4"/>
      <c r="H116" s="10"/>
      <c r="I116" s="4"/>
      <c r="J116" s="4"/>
      <c r="K116" s="4"/>
      <c r="L116" s="4"/>
      <c r="M116" s="4"/>
      <c r="N116" s="4"/>
      <c r="O116" s="4"/>
      <c r="P116" s="4"/>
      <c r="Q116" s="4"/>
      <c r="R116" s="4"/>
      <c r="S116" s="4"/>
      <c r="T116" s="4">
        <v>21699</v>
      </c>
      <c r="U116" s="4">
        <v>-30077</v>
      </c>
      <c r="V116" s="6">
        <v>54070</v>
      </c>
      <c r="W116" s="103">
        <v>-27846</v>
      </c>
      <c r="X116">
        <v>-118176</v>
      </c>
      <c r="Y116" s="3">
        <f t="shared" si="10"/>
        <v>-40313</v>
      </c>
      <c r="Z116" s="4"/>
      <c r="AA116" s="4"/>
      <c r="AB116" s="4"/>
      <c r="AC116" s="4"/>
      <c r="AD116" s="4"/>
      <c r="AE116" s="96" t="s">
        <v>168</v>
      </c>
      <c r="AF116" s="90"/>
      <c r="AG116" s="94">
        <v>-30077</v>
      </c>
      <c r="AH116" s="94">
        <v>54070</v>
      </c>
      <c r="AI116" s="94">
        <v>-27846</v>
      </c>
      <c r="AJ116" s="94">
        <v>-118176</v>
      </c>
      <c r="AK116" s="94">
        <v>-40313</v>
      </c>
    </row>
    <row r="117" spans="4:37" ht="31">
      <c r="D117" s="15" t="s">
        <v>169</v>
      </c>
      <c r="E117" s="25"/>
      <c r="F117" s="25"/>
      <c r="G117" s="4"/>
      <c r="H117" s="10"/>
      <c r="I117" s="4"/>
      <c r="J117" s="4"/>
      <c r="K117" s="4"/>
      <c r="L117" s="4"/>
      <c r="M117" s="4"/>
      <c r="N117" s="4"/>
      <c r="O117" s="4"/>
      <c r="P117" s="4"/>
      <c r="Q117" s="4"/>
      <c r="R117" s="4"/>
      <c r="S117" s="4"/>
      <c r="T117" s="4">
        <v>86030</v>
      </c>
      <c r="U117" s="4">
        <v>7220</v>
      </c>
      <c r="V117" s="6">
        <v>-6856</v>
      </c>
      <c r="W117" s="103">
        <v>30173</v>
      </c>
      <c r="X117">
        <v>17275</v>
      </c>
      <c r="Y117" s="3">
        <f t="shared" si="10"/>
        <v>9627</v>
      </c>
      <c r="Z117" s="4"/>
      <c r="AA117" s="4"/>
      <c r="AB117" s="4"/>
      <c r="AC117" s="4"/>
      <c r="AD117" s="4"/>
      <c r="AE117" s="96" t="s">
        <v>169</v>
      </c>
      <c r="AF117" s="90"/>
      <c r="AG117" s="94">
        <v>7220</v>
      </c>
      <c r="AH117" s="94">
        <v>-6856</v>
      </c>
      <c r="AI117" s="94">
        <v>30173</v>
      </c>
      <c r="AJ117" s="94">
        <v>17275</v>
      </c>
      <c r="AK117" s="94">
        <v>9627</v>
      </c>
    </row>
    <row r="118" spans="4:37" ht="16">
      <c r="D118" s="15" t="s">
        <v>170</v>
      </c>
      <c r="E118" s="25"/>
      <c r="F118" s="25"/>
      <c r="G118" s="4"/>
      <c r="H118" s="10"/>
      <c r="I118" s="4"/>
      <c r="J118" s="4"/>
      <c r="K118" s="4"/>
      <c r="L118" s="4"/>
      <c r="M118" s="4"/>
      <c r="N118" s="4"/>
      <c r="O118" s="4"/>
      <c r="P118" s="4"/>
      <c r="Q118" s="4"/>
      <c r="R118" s="4"/>
      <c r="S118" s="4"/>
      <c r="T118" s="4">
        <v>-81</v>
      </c>
      <c r="U118" s="4">
        <v>4270</v>
      </c>
      <c r="V118" s="6">
        <v>-11380</v>
      </c>
      <c r="W118" s="103">
        <v>-10211</v>
      </c>
      <c r="X118">
        <v>-7481</v>
      </c>
      <c r="Y118" s="3">
        <f t="shared" si="10"/>
        <v>1731</v>
      </c>
      <c r="Z118" s="5"/>
      <c r="AA118" s="5"/>
      <c r="AB118" s="5"/>
      <c r="AC118" s="5"/>
      <c r="AD118" s="5"/>
      <c r="AE118" s="96" t="s">
        <v>170</v>
      </c>
      <c r="AF118" s="90"/>
      <c r="AG118" s="94">
        <v>4270</v>
      </c>
      <c r="AH118" s="94">
        <v>-11380</v>
      </c>
      <c r="AI118" s="94">
        <v>-10211</v>
      </c>
      <c r="AJ118" s="94">
        <v>-7481</v>
      </c>
      <c r="AK118" s="94">
        <v>1731</v>
      </c>
    </row>
    <row r="119" spans="4:37" ht="16">
      <c r="D119" s="15" t="s">
        <v>171</v>
      </c>
      <c r="E119" s="25"/>
      <c r="F119" s="25"/>
      <c r="G119" s="5"/>
      <c r="H119" s="11"/>
      <c r="I119" s="5"/>
      <c r="J119" s="5"/>
      <c r="K119" s="5"/>
      <c r="L119" s="5"/>
      <c r="M119" s="5"/>
      <c r="N119" s="5"/>
      <c r="O119" s="5"/>
      <c r="P119" s="5"/>
      <c r="Q119" s="5"/>
      <c r="R119" s="5"/>
      <c r="S119" s="5"/>
      <c r="T119" s="5">
        <v>447</v>
      </c>
      <c r="U119" s="5">
        <v>95</v>
      </c>
      <c r="V119" s="8">
        <v>0</v>
      </c>
      <c r="W119" s="25">
        <v>636</v>
      </c>
      <c r="X119">
        <v>0</v>
      </c>
      <c r="Y119" s="3">
        <f t="shared" si="10"/>
        <v>0</v>
      </c>
      <c r="Z119" s="5"/>
      <c r="AA119" s="5"/>
      <c r="AB119" s="5"/>
      <c r="AC119" s="5"/>
      <c r="AD119" s="5"/>
      <c r="AE119" s="96" t="s">
        <v>171</v>
      </c>
      <c r="AF119" s="90"/>
      <c r="AG119" s="90">
        <v>95</v>
      </c>
      <c r="AH119" s="90">
        <v>0</v>
      </c>
      <c r="AI119" s="90">
        <v>636</v>
      </c>
      <c r="AJ119" s="90">
        <v>0</v>
      </c>
      <c r="AK119" s="90">
        <v>0</v>
      </c>
    </row>
    <row r="120" spans="4:37" ht="16">
      <c r="D120" s="15" t="s">
        <v>172</v>
      </c>
      <c r="E120" s="25"/>
      <c r="F120" s="25"/>
      <c r="G120" s="4"/>
      <c r="H120" s="10"/>
      <c r="I120" s="4"/>
      <c r="J120" s="4"/>
      <c r="K120" s="4"/>
      <c r="L120" s="4"/>
      <c r="M120" s="4"/>
      <c r="N120" s="4"/>
      <c r="O120" s="4"/>
      <c r="P120" s="4"/>
      <c r="Q120" s="4"/>
      <c r="R120" s="4"/>
      <c r="S120" s="4"/>
      <c r="T120" s="4">
        <v>-7695</v>
      </c>
      <c r="U120" s="4">
        <v>-12799</v>
      </c>
      <c r="V120" s="6">
        <v>-10243</v>
      </c>
      <c r="W120" s="103">
        <v>-11790</v>
      </c>
      <c r="X120">
        <v>-14359</v>
      </c>
      <c r="Y120" s="3">
        <f t="shared" si="10"/>
        <v>-12412</v>
      </c>
      <c r="Z120" s="4"/>
      <c r="AA120" s="4"/>
      <c r="AB120" s="4"/>
      <c r="AC120" s="4"/>
      <c r="AD120" s="4"/>
      <c r="AE120" s="96" t="s">
        <v>172</v>
      </c>
      <c r="AF120" s="90"/>
      <c r="AG120" s="94">
        <v>-12799</v>
      </c>
      <c r="AH120" s="94">
        <v>-10243</v>
      </c>
      <c r="AI120" s="94">
        <v>-11790</v>
      </c>
      <c r="AJ120" s="94">
        <v>-14359</v>
      </c>
      <c r="AK120" s="94">
        <v>-12412</v>
      </c>
    </row>
    <row r="121" spans="4:37" ht="16">
      <c r="D121" s="15" t="s">
        <v>173</v>
      </c>
      <c r="E121" s="25"/>
      <c r="F121" s="25"/>
      <c r="G121" s="4"/>
      <c r="H121" s="10"/>
      <c r="I121" s="4"/>
      <c r="J121" s="4"/>
      <c r="K121" s="4"/>
      <c r="L121" s="4"/>
      <c r="M121" s="4"/>
      <c r="N121" s="4"/>
      <c r="O121" s="4"/>
      <c r="P121" s="4"/>
      <c r="Q121" s="4"/>
      <c r="R121" s="4"/>
      <c r="S121" s="4"/>
      <c r="T121" s="4">
        <v>-23344</v>
      </c>
      <c r="U121" s="4">
        <v>-23491</v>
      </c>
      <c r="V121" s="8">
        <v>-32936</v>
      </c>
      <c r="W121" s="25">
        <v>-23542</v>
      </c>
      <c r="X121">
        <v>-25442</v>
      </c>
      <c r="Y121" s="3">
        <f t="shared" si="10"/>
        <v>-41525</v>
      </c>
      <c r="Z121" s="4"/>
      <c r="AA121" s="4"/>
      <c r="AB121" s="4"/>
      <c r="AC121" s="4"/>
      <c r="AD121" s="4"/>
      <c r="AE121" s="96" t="s">
        <v>173</v>
      </c>
      <c r="AF121" s="90"/>
      <c r="AG121" s="94">
        <v>-23491</v>
      </c>
      <c r="AH121" s="94">
        <v>-32936</v>
      </c>
      <c r="AI121" s="94">
        <v>-23542</v>
      </c>
      <c r="AJ121" s="94">
        <v>-25442</v>
      </c>
      <c r="AK121" s="94">
        <v>-41525</v>
      </c>
    </row>
    <row r="122" spans="4:37" ht="16">
      <c r="D122" s="15" t="s">
        <v>174</v>
      </c>
      <c r="E122" s="25"/>
      <c r="F122" s="25"/>
      <c r="G122" s="5"/>
      <c r="H122" s="11"/>
      <c r="I122" s="5"/>
      <c r="J122" s="5"/>
      <c r="K122" s="5"/>
      <c r="L122" s="5"/>
      <c r="M122" s="5"/>
      <c r="N122" s="4"/>
      <c r="O122" s="4"/>
      <c r="P122" s="4"/>
      <c r="Q122" s="4"/>
      <c r="R122" s="4"/>
      <c r="S122" s="4"/>
      <c r="T122" s="4">
        <v>0</v>
      </c>
      <c r="U122" s="4">
        <v>0</v>
      </c>
      <c r="V122" s="8">
        <v>0</v>
      </c>
      <c r="W122" s="25">
        <v>0</v>
      </c>
      <c r="X122">
        <v>0</v>
      </c>
      <c r="Y122" s="3">
        <f t="shared" si="10"/>
        <v>0</v>
      </c>
      <c r="Z122" s="5"/>
      <c r="AA122" s="5"/>
      <c r="AB122" s="5"/>
      <c r="AC122" s="5"/>
      <c r="AD122" s="5"/>
      <c r="AE122" s="96" t="s">
        <v>174</v>
      </c>
      <c r="AF122" s="90"/>
      <c r="AG122" s="90">
        <v>0</v>
      </c>
      <c r="AH122" s="90">
        <v>0</v>
      </c>
      <c r="AI122" s="90">
        <v>0</v>
      </c>
      <c r="AJ122" s="90">
        <v>0</v>
      </c>
      <c r="AK122" s="90">
        <v>0</v>
      </c>
    </row>
    <row r="123" spans="4:37" ht="16">
      <c r="D123" s="15" t="s">
        <v>175</v>
      </c>
      <c r="E123" s="25"/>
      <c r="F123" s="25"/>
      <c r="G123" s="4"/>
      <c r="H123" s="10"/>
      <c r="I123" s="4"/>
      <c r="J123" s="4"/>
      <c r="K123" s="4"/>
      <c r="L123" s="4"/>
      <c r="M123" s="4"/>
      <c r="N123" s="4"/>
      <c r="O123" s="4"/>
      <c r="P123" s="4"/>
      <c r="Q123" s="4"/>
      <c r="R123" s="4"/>
      <c r="S123" s="4"/>
      <c r="T123" s="4">
        <v>-45705</v>
      </c>
      <c r="U123" s="4">
        <v>-57186</v>
      </c>
      <c r="V123" s="6">
        <v>-53192</v>
      </c>
      <c r="W123" s="103">
        <v>-53986</v>
      </c>
      <c r="X123">
        <v>-42470</v>
      </c>
      <c r="Y123" s="3">
        <f t="shared" si="10"/>
        <v>-52145</v>
      </c>
      <c r="Z123" s="4"/>
      <c r="AA123" s="4"/>
      <c r="AB123" s="4"/>
      <c r="AC123" s="4"/>
      <c r="AD123" s="4"/>
      <c r="AE123" s="96" t="s">
        <v>175</v>
      </c>
      <c r="AF123" s="90"/>
      <c r="AG123" s="94">
        <v>-57186</v>
      </c>
      <c r="AH123" s="94">
        <v>-53192</v>
      </c>
      <c r="AI123" s="94">
        <v>-53986</v>
      </c>
      <c r="AJ123" s="94">
        <v>-42470</v>
      </c>
      <c r="AK123" s="94">
        <v>-52145</v>
      </c>
    </row>
    <row r="124" spans="4:37" ht="16">
      <c r="D124" s="18" t="s">
        <v>176</v>
      </c>
      <c r="E124" s="28"/>
      <c r="F124" s="28"/>
      <c r="G124" s="3"/>
      <c r="H124" s="3">
        <v>5620</v>
      </c>
      <c r="I124" s="3">
        <v>-10779</v>
      </c>
      <c r="J124" s="3">
        <v>2717</v>
      </c>
      <c r="K124" s="3">
        <v>38097</v>
      </c>
      <c r="L124" s="3">
        <v>9144</v>
      </c>
      <c r="M124" s="3">
        <v>-3644</v>
      </c>
      <c r="N124" s="3">
        <v>36364</v>
      </c>
      <c r="O124" s="3">
        <v>80480</v>
      </c>
      <c r="P124" s="3">
        <v>35461</v>
      </c>
      <c r="Q124" s="3">
        <v>108585</v>
      </c>
      <c r="R124" s="3">
        <v>133052</v>
      </c>
      <c r="S124" s="3">
        <v>332815</v>
      </c>
      <c r="T124" s="3">
        <v>251271</v>
      </c>
      <c r="U124" s="3">
        <v>340594</v>
      </c>
      <c r="V124" s="3">
        <v>231862</v>
      </c>
      <c r="W124" s="3">
        <v>173734</v>
      </c>
      <c r="X124">
        <v>133349</v>
      </c>
      <c r="Y124" s="3">
        <f t="shared" si="10"/>
        <v>210777</v>
      </c>
      <c r="Z124" s="3"/>
      <c r="AA124" s="3"/>
      <c r="AB124" s="3"/>
      <c r="AC124" s="3"/>
      <c r="AD124" s="3"/>
      <c r="AE124" s="89" t="s">
        <v>176</v>
      </c>
      <c r="AF124" s="90"/>
      <c r="AG124" s="92">
        <v>340594</v>
      </c>
      <c r="AH124" s="92">
        <v>231862</v>
      </c>
      <c r="AI124" s="92">
        <v>173734</v>
      </c>
      <c r="AJ124" s="92">
        <v>133349</v>
      </c>
      <c r="AK124" s="92">
        <v>210777</v>
      </c>
    </row>
    <row r="125" spans="4:37" ht="16">
      <c r="D125" s="12" t="s">
        <v>177</v>
      </c>
      <c r="E125" s="22"/>
      <c r="F125" s="22"/>
      <c r="G125" s="2"/>
      <c r="H125" s="2"/>
      <c r="I125" s="2"/>
      <c r="J125" s="2"/>
      <c r="K125" s="2"/>
      <c r="L125" s="2"/>
      <c r="M125" s="2"/>
      <c r="N125" s="2"/>
      <c r="O125" s="2"/>
      <c r="P125" s="2"/>
      <c r="Q125" s="2"/>
      <c r="R125" s="2"/>
      <c r="S125" s="2"/>
      <c r="T125" s="2"/>
      <c r="U125" s="2"/>
      <c r="V125" s="2"/>
      <c r="W125" s="2"/>
      <c r="Y125" s="3">
        <f t="shared" si="10"/>
        <v>0</v>
      </c>
      <c r="Z125" s="2"/>
      <c r="AA125" s="2"/>
      <c r="AB125" s="2"/>
      <c r="AC125" s="2"/>
      <c r="AD125" s="2"/>
      <c r="AE125" s="89" t="s">
        <v>177</v>
      </c>
      <c r="AF125" s="90"/>
      <c r="AG125" s="91"/>
      <c r="AH125" s="91"/>
      <c r="AI125" s="91"/>
      <c r="AJ125" s="91"/>
      <c r="AK125" s="91"/>
    </row>
    <row r="126" spans="4:37" ht="31">
      <c r="D126" s="18" t="s">
        <v>178</v>
      </c>
      <c r="E126" s="28"/>
      <c r="F126" s="28"/>
      <c r="G126" s="3"/>
      <c r="H126" s="3">
        <v>-4532</v>
      </c>
      <c r="I126" s="3">
        <v>-1384</v>
      </c>
      <c r="J126" s="3">
        <v>-60</v>
      </c>
      <c r="K126" s="3">
        <v>0</v>
      </c>
      <c r="L126" s="3">
        <v>0</v>
      </c>
      <c r="M126" s="3">
        <v>-14861</v>
      </c>
      <c r="N126" s="3">
        <v>-7802</v>
      </c>
      <c r="O126" s="3">
        <v>-19245</v>
      </c>
      <c r="P126" s="3">
        <v>-8013</v>
      </c>
      <c r="Q126" s="3">
        <v>-32702</v>
      </c>
      <c r="R126" s="3">
        <v>-101354</v>
      </c>
      <c r="S126" s="3">
        <v>-41470</v>
      </c>
      <c r="T126" s="3">
        <v>-63091</v>
      </c>
      <c r="U126" s="3">
        <v>-44490</v>
      </c>
      <c r="V126" s="3">
        <v>-249038</v>
      </c>
      <c r="W126" s="3">
        <v>-102503</v>
      </c>
      <c r="X126" s="21">
        <v>-26304</v>
      </c>
      <c r="Y126" s="3">
        <f t="shared" si="10"/>
        <v>-38047</v>
      </c>
      <c r="Z126" s="3"/>
      <c r="AA126" s="3"/>
      <c r="AB126" s="3"/>
      <c r="AC126" s="3"/>
      <c r="AD126" s="3"/>
      <c r="AE126" s="89" t="s">
        <v>178</v>
      </c>
      <c r="AF126" s="90"/>
      <c r="AG126" s="92">
        <v>-44490</v>
      </c>
      <c r="AH126" s="92">
        <v>-249038</v>
      </c>
      <c r="AI126" s="92">
        <v>-102503</v>
      </c>
      <c r="AJ126" s="92">
        <v>-26304</v>
      </c>
      <c r="AK126" s="92">
        <v>-38047</v>
      </c>
    </row>
    <row r="127" spans="4:37" ht="31">
      <c r="D127" s="18" t="s">
        <v>179</v>
      </c>
      <c r="E127" s="28"/>
      <c r="F127" s="28"/>
      <c r="G127" s="3"/>
      <c r="H127" s="3">
        <v>0</v>
      </c>
      <c r="I127" s="3">
        <v>181</v>
      </c>
      <c r="J127" s="3">
        <v>0</v>
      </c>
      <c r="K127" s="3">
        <v>0</v>
      </c>
      <c r="L127" s="3">
        <v>0</v>
      </c>
      <c r="M127" s="3">
        <v>0</v>
      </c>
      <c r="N127" s="3">
        <v>21</v>
      </c>
      <c r="O127" s="3">
        <v>260</v>
      </c>
      <c r="P127" s="3">
        <v>2</v>
      </c>
      <c r="Q127" s="3">
        <v>0</v>
      </c>
      <c r="R127" s="3">
        <v>206</v>
      </c>
      <c r="S127" s="3">
        <v>0</v>
      </c>
      <c r="T127" s="3">
        <v>1300</v>
      </c>
      <c r="U127" s="3">
        <v>204</v>
      </c>
      <c r="V127" s="3">
        <v>549</v>
      </c>
      <c r="W127" s="3">
        <v>1127</v>
      </c>
      <c r="X127">
        <v>0</v>
      </c>
      <c r="Y127" s="3">
        <f t="shared" si="10"/>
        <v>2542</v>
      </c>
      <c r="Z127" s="2"/>
      <c r="AA127" s="2"/>
      <c r="AB127" s="2"/>
      <c r="AC127" s="2"/>
      <c r="AD127" s="2"/>
      <c r="AE127" s="89" t="s">
        <v>179</v>
      </c>
      <c r="AF127" s="90"/>
      <c r="AG127" s="91">
        <v>204</v>
      </c>
      <c r="AH127" s="91">
        <v>549</v>
      </c>
      <c r="AI127" s="92">
        <v>1127</v>
      </c>
      <c r="AJ127" s="91">
        <v>0</v>
      </c>
      <c r="AK127" s="92">
        <v>2542</v>
      </c>
    </row>
    <row r="128" spans="4:37" ht="16">
      <c r="D128" s="18" t="s">
        <v>180</v>
      </c>
      <c r="E128" s="28"/>
      <c r="F128" s="28"/>
      <c r="G128" s="3"/>
      <c r="H128" s="9"/>
      <c r="I128" s="3"/>
      <c r="J128" s="3"/>
      <c r="K128" s="3"/>
      <c r="L128" s="2"/>
      <c r="M128" s="3"/>
      <c r="N128" s="3"/>
      <c r="O128" s="3"/>
      <c r="P128" s="3"/>
      <c r="Q128" s="2"/>
      <c r="R128" s="3"/>
      <c r="S128" s="3"/>
      <c r="T128" s="3">
        <v>0</v>
      </c>
      <c r="U128" s="3">
        <v>0</v>
      </c>
      <c r="V128" s="6">
        <v>-8050</v>
      </c>
      <c r="W128" s="101">
        <v>-5200</v>
      </c>
      <c r="X128">
        <v>-6400</v>
      </c>
      <c r="Y128" s="3">
        <f t="shared" si="10"/>
        <v>-5200</v>
      </c>
      <c r="Z128" s="2"/>
      <c r="AA128" s="2"/>
      <c r="AB128" s="2"/>
      <c r="AC128" s="2"/>
      <c r="AD128" s="2"/>
      <c r="AE128" s="89" t="s">
        <v>180</v>
      </c>
      <c r="AF128" s="90"/>
      <c r="AG128" s="91">
        <v>0</v>
      </c>
      <c r="AH128" s="92">
        <v>-8050</v>
      </c>
      <c r="AI128" s="92">
        <v>-5200</v>
      </c>
      <c r="AJ128" s="92">
        <v>-6400</v>
      </c>
      <c r="AK128" s="92">
        <v>-5200</v>
      </c>
    </row>
    <row r="129" spans="4:37" ht="31">
      <c r="D129" s="18" t="s">
        <v>181</v>
      </c>
      <c r="E129" s="28"/>
      <c r="F129" s="28"/>
      <c r="G129" s="3"/>
      <c r="H129" s="9"/>
      <c r="I129" s="3"/>
      <c r="J129" s="3"/>
      <c r="K129" s="3"/>
      <c r="L129" s="3"/>
      <c r="M129" s="2"/>
      <c r="N129" s="2"/>
      <c r="O129" s="2"/>
      <c r="P129" s="3"/>
      <c r="Q129" s="3"/>
      <c r="R129" s="3"/>
      <c r="S129" s="3"/>
      <c r="T129" s="3">
        <v>200</v>
      </c>
      <c r="U129" s="3">
        <v>0</v>
      </c>
      <c r="V129" s="6">
        <v>6450</v>
      </c>
      <c r="W129" s="101">
        <v>3400</v>
      </c>
      <c r="X129">
        <v>7300</v>
      </c>
      <c r="Y129" s="3">
        <f t="shared" si="10"/>
        <v>3300</v>
      </c>
      <c r="Z129" s="2"/>
      <c r="AA129" s="2"/>
      <c r="AB129" s="2"/>
      <c r="AC129" s="2"/>
      <c r="AD129" s="2"/>
      <c r="AE129" s="89" t="s">
        <v>181</v>
      </c>
      <c r="AF129" s="90"/>
      <c r="AG129" s="91">
        <v>0</v>
      </c>
      <c r="AH129" s="92">
        <v>6450</v>
      </c>
      <c r="AI129" s="92">
        <v>3400</v>
      </c>
      <c r="AJ129" s="92">
        <v>7300</v>
      </c>
      <c r="AK129" s="92">
        <v>3300</v>
      </c>
    </row>
    <row r="130" spans="4:37" ht="16">
      <c r="D130" s="18" t="s">
        <v>182</v>
      </c>
      <c r="E130" s="28"/>
      <c r="F130" s="28"/>
      <c r="G130" s="2"/>
      <c r="H130" s="7"/>
      <c r="I130" s="2"/>
      <c r="J130" s="2"/>
      <c r="K130" s="2"/>
      <c r="L130" s="2"/>
      <c r="M130" s="2"/>
      <c r="N130" s="2"/>
      <c r="O130" s="2"/>
      <c r="P130" s="2"/>
      <c r="Q130" s="2"/>
      <c r="R130" s="2"/>
      <c r="S130" s="2"/>
      <c r="T130" s="2">
        <v>0</v>
      </c>
      <c r="U130" s="2">
        <v>0</v>
      </c>
      <c r="V130" s="8">
        <v>0</v>
      </c>
      <c r="W130" s="28">
        <v>0</v>
      </c>
      <c r="X130">
        <v>0</v>
      </c>
      <c r="Y130" s="3">
        <f t="shared" si="10"/>
        <v>0</v>
      </c>
      <c r="Z130" s="2"/>
      <c r="AA130" s="2"/>
      <c r="AB130" s="2"/>
      <c r="AC130" s="2"/>
      <c r="AD130" s="2"/>
      <c r="AE130" s="89" t="s">
        <v>182</v>
      </c>
      <c r="AF130" s="90"/>
      <c r="AG130" s="91">
        <v>0</v>
      </c>
      <c r="AH130" s="91">
        <v>0</v>
      </c>
      <c r="AI130" s="91">
        <v>0</v>
      </c>
      <c r="AJ130" s="91">
        <v>0</v>
      </c>
      <c r="AK130" s="91">
        <v>0</v>
      </c>
    </row>
    <row r="131" spans="4:37" ht="16">
      <c r="D131" s="18" t="s">
        <v>183</v>
      </c>
      <c r="E131" s="28"/>
      <c r="F131" s="28"/>
      <c r="G131" s="2"/>
      <c r="H131" s="7"/>
      <c r="I131" s="2"/>
      <c r="J131" s="2"/>
      <c r="K131" s="2"/>
      <c r="L131" s="2"/>
      <c r="M131" s="2"/>
      <c r="N131" s="2"/>
      <c r="O131" s="2"/>
      <c r="P131" s="2"/>
      <c r="Q131" s="2"/>
      <c r="R131" s="2"/>
      <c r="S131" s="2"/>
      <c r="T131" s="2">
        <v>0</v>
      </c>
      <c r="U131" s="2">
        <v>0</v>
      </c>
      <c r="V131" s="8">
        <v>0</v>
      </c>
      <c r="W131" s="28">
        <v>0</v>
      </c>
      <c r="X131">
        <v>0</v>
      </c>
      <c r="Y131" s="3">
        <f t="shared" si="10"/>
        <v>0</v>
      </c>
      <c r="Z131" s="2"/>
      <c r="AA131" s="2"/>
      <c r="AB131" s="2"/>
      <c r="AC131" s="2"/>
      <c r="AD131" s="2"/>
      <c r="AE131" s="89" t="s">
        <v>183</v>
      </c>
      <c r="AF131" s="90"/>
      <c r="AG131" s="91">
        <v>0</v>
      </c>
      <c r="AH131" s="91">
        <v>0</v>
      </c>
      <c r="AI131" s="91">
        <v>0</v>
      </c>
      <c r="AJ131" s="91">
        <v>0</v>
      </c>
      <c r="AK131" s="91">
        <v>0</v>
      </c>
    </row>
    <row r="132" spans="4:37" ht="16">
      <c r="D132" s="18" t="s">
        <v>184</v>
      </c>
      <c r="E132" s="28"/>
      <c r="F132" s="28"/>
      <c r="G132" s="2"/>
      <c r="H132" s="7">
        <v>-13000</v>
      </c>
      <c r="I132" s="3">
        <v>-19000</v>
      </c>
      <c r="J132" s="3">
        <v>-19600</v>
      </c>
      <c r="K132" s="3">
        <v>0</v>
      </c>
      <c r="L132" s="3">
        <v>0</v>
      </c>
      <c r="M132" s="3">
        <v>-30608</v>
      </c>
      <c r="N132" s="2">
        <v>0</v>
      </c>
      <c r="O132" s="2">
        <v>-144</v>
      </c>
      <c r="P132" s="3">
        <v>-1006</v>
      </c>
      <c r="Q132" s="3">
        <v>-374546</v>
      </c>
      <c r="R132" s="3">
        <v>-175795</v>
      </c>
      <c r="S132" s="3">
        <v>0</v>
      </c>
      <c r="T132" s="3">
        <v>-62933</v>
      </c>
      <c r="U132" s="3">
        <v>-189574</v>
      </c>
      <c r="V132" s="8">
        <v>0</v>
      </c>
      <c r="W132" s="28">
        <v>-5288</v>
      </c>
      <c r="X132">
        <v>-1250</v>
      </c>
      <c r="Y132" s="3">
        <f t="shared" si="10"/>
        <v>0</v>
      </c>
      <c r="Z132" s="2"/>
      <c r="AA132" s="2"/>
      <c r="AB132" s="2"/>
      <c r="AC132" s="2"/>
      <c r="AD132" s="2"/>
      <c r="AE132" s="89" t="s">
        <v>184</v>
      </c>
      <c r="AF132" s="90"/>
      <c r="AG132" s="92">
        <v>-189574</v>
      </c>
      <c r="AH132" s="91">
        <v>0</v>
      </c>
      <c r="AI132" s="92">
        <v>-5288</v>
      </c>
      <c r="AJ132" s="92">
        <v>-1250</v>
      </c>
      <c r="AK132" s="91">
        <v>0</v>
      </c>
    </row>
    <row r="133" spans="4:37" ht="16">
      <c r="D133" s="18" t="s">
        <v>185</v>
      </c>
      <c r="E133" s="28"/>
      <c r="F133" s="28"/>
      <c r="G133" s="3"/>
      <c r="H133" s="9">
        <v>16059</v>
      </c>
      <c r="I133" s="3">
        <v>11500</v>
      </c>
      <c r="J133" s="3">
        <v>27100</v>
      </c>
      <c r="K133" s="2">
        <v>0</v>
      </c>
      <c r="L133" s="2">
        <v>0</v>
      </c>
      <c r="M133" s="2">
        <v>0</v>
      </c>
      <c r="N133" s="3">
        <v>2150</v>
      </c>
      <c r="O133" s="3">
        <v>0</v>
      </c>
      <c r="P133" s="3">
        <v>0</v>
      </c>
      <c r="Q133" s="3">
        <v>1907</v>
      </c>
      <c r="R133" s="3">
        <v>0</v>
      </c>
      <c r="S133" s="2">
        <v>0</v>
      </c>
      <c r="T133" s="3">
        <v>7222</v>
      </c>
      <c r="U133" s="2">
        <v>500</v>
      </c>
      <c r="V133" s="8">
        <v>0</v>
      </c>
      <c r="W133" s="28">
        <v>0</v>
      </c>
      <c r="X133">
        <v>0</v>
      </c>
      <c r="Y133" s="3">
        <f t="shared" si="10"/>
        <v>0</v>
      </c>
      <c r="Z133" s="2"/>
      <c r="AA133" s="2"/>
      <c r="AB133" s="2"/>
      <c r="AC133" s="2"/>
      <c r="AD133" s="2"/>
      <c r="AE133" s="89" t="s">
        <v>185</v>
      </c>
      <c r="AF133" s="90"/>
      <c r="AG133" s="91">
        <v>500</v>
      </c>
      <c r="AH133" s="91">
        <v>0</v>
      </c>
      <c r="AI133" s="91">
        <v>0</v>
      </c>
      <c r="AJ133" s="91">
        <v>0</v>
      </c>
      <c r="AK133" s="91">
        <v>0</v>
      </c>
    </row>
    <row r="134" spans="4:37" ht="16">
      <c r="D134" s="18" t="s">
        <v>186</v>
      </c>
      <c r="E134" s="28"/>
      <c r="F134" s="28"/>
      <c r="G134" s="2"/>
      <c r="H134" s="7"/>
      <c r="I134" s="2"/>
      <c r="J134" s="2"/>
      <c r="K134" s="2"/>
      <c r="L134" s="2"/>
      <c r="M134" s="2"/>
      <c r="N134" s="2"/>
      <c r="O134" s="2"/>
      <c r="P134" s="2"/>
      <c r="Q134" s="2"/>
      <c r="R134" s="2"/>
      <c r="S134" s="2"/>
      <c r="T134" s="2">
        <v>0</v>
      </c>
      <c r="U134" s="2">
        <v>0</v>
      </c>
      <c r="V134" s="8">
        <v>0</v>
      </c>
      <c r="W134" s="28">
        <v>0</v>
      </c>
      <c r="X134">
        <v>0</v>
      </c>
      <c r="Y134" s="3">
        <f t="shared" si="10"/>
        <v>0</v>
      </c>
      <c r="Z134" s="2"/>
      <c r="AA134" s="2"/>
      <c r="AB134" s="2"/>
      <c r="AC134" s="2"/>
      <c r="AD134" s="2"/>
      <c r="AE134" s="89" t="s">
        <v>186</v>
      </c>
      <c r="AF134" s="90"/>
      <c r="AG134" s="91">
        <v>0</v>
      </c>
      <c r="AH134" s="91">
        <v>0</v>
      </c>
      <c r="AI134" s="91">
        <v>0</v>
      </c>
      <c r="AJ134" s="91">
        <v>0</v>
      </c>
      <c r="AK134" s="91">
        <v>0</v>
      </c>
    </row>
    <row r="135" spans="4:37" ht="16">
      <c r="D135" s="18" t="s">
        <v>187</v>
      </c>
      <c r="E135" s="28"/>
      <c r="F135" s="28"/>
      <c r="G135" s="3"/>
      <c r="H135" s="9"/>
      <c r="I135" s="3"/>
      <c r="J135" s="3"/>
      <c r="K135" s="3"/>
      <c r="L135" s="2"/>
      <c r="M135" s="3"/>
      <c r="N135" s="3"/>
      <c r="O135" s="3"/>
      <c r="P135" s="3"/>
      <c r="Q135" s="3"/>
      <c r="R135" s="3"/>
      <c r="S135" s="3"/>
      <c r="T135" s="3">
        <v>8983</v>
      </c>
      <c r="U135" s="3">
        <v>6207</v>
      </c>
      <c r="V135" s="6">
        <v>5464</v>
      </c>
      <c r="W135" s="101">
        <v>5118</v>
      </c>
      <c r="X135">
        <v>3004</v>
      </c>
      <c r="Y135" s="3">
        <f t="shared" si="10"/>
        <v>9412</v>
      </c>
      <c r="Z135" s="3"/>
      <c r="AA135" s="3"/>
      <c r="AB135" s="3"/>
      <c r="AC135" s="3"/>
      <c r="AD135" s="3"/>
      <c r="AE135" s="89" t="s">
        <v>187</v>
      </c>
      <c r="AF135" s="90"/>
      <c r="AG135" s="92">
        <v>6207</v>
      </c>
      <c r="AH135" s="92">
        <v>5464</v>
      </c>
      <c r="AI135" s="92">
        <v>5118</v>
      </c>
      <c r="AJ135" s="92">
        <v>3004</v>
      </c>
      <c r="AK135" s="92">
        <v>9412</v>
      </c>
    </row>
    <row r="136" spans="4:37" ht="31">
      <c r="D136" s="18" t="s">
        <v>188</v>
      </c>
      <c r="E136" s="28"/>
      <c r="F136" s="28"/>
      <c r="G136" s="2"/>
      <c r="H136" s="7"/>
      <c r="I136" s="2"/>
      <c r="J136" s="2"/>
      <c r="K136" s="2"/>
      <c r="L136" s="2"/>
      <c r="M136" s="2"/>
      <c r="N136" s="3"/>
      <c r="O136" s="3"/>
      <c r="P136" s="3"/>
      <c r="Q136" s="3"/>
      <c r="R136" s="2"/>
      <c r="S136" s="2"/>
      <c r="T136" s="2">
        <v>0</v>
      </c>
      <c r="U136" s="2">
        <v>0</v>
      </c>
      <c r="V136" s="8">
        <v>0</v>
      </c>
      <c r="W136" s="28">
        <v>0</v>
      </c>
      <c r="X136">
        <v>0</v>
      </c>
      <c r="Y136" s="3">
        <f t="shared" si="10"/>
        <v>0</v>
      </c>
      <c r="Z136" s="2"/>
      <c r="AA136" s="2"/>
      <c r="AB136" s="2"/>
      <c r="AC136" s="2"/>
      <c r="AD136" s="2"/>
      <c r="AE136" s="89" t="s">
        <v>188</v>
      </c>
      <c r="AF136" s="90"/>
      <c r="AG136" s="91">
        <v>0</v>
      </c>
      <c r="AH136" s="91">
        <v>0</v>
      </c>
      <c r="AI136" s="91">
        <v>0</v>
      </c>
      <c r="AJ136" s="91">
        <v>0</v>
      </c>
      <c r="AK136" s="91">
        <v>0</v>
      </c>
    </row>
    <row r="137" spans="4:37" ht="16">
      <c r="D137" s="18" t="s">
        <v>189</v>
      </c>
      <c r="E137" s="28"/>
      <c r="F137" s="28"/>
      <c r="G137" s="3"/>
      <c r="H137" s="9"/>
      <c r="I137" s="3"/>
      <c r="J137" s="3"/>
      <c r="K137" s="3"/>
      <c r="L137" s="3"/>
      <c r="M137" s="3"/>
      <c r="N137" s="3"/>
      <c r="O137" s="3"/>
      <c r="P137" s="3"/>
      <c r="Q137" s="3"/>
      <c r="R137" s="3"/>
      <c r="S137" s="3"/>
      <c r="T137" s="3">
        <v>-108319</v>
      </c>
      <c r="U137" s="3">
        <v>-227154</v>
      </c>
      <c r="V137" s="6">
        <v>-244625</v>
      </c>
      <c r="W137" s="101">
        <v>-103347</v>
      </c>
      <c r="X137">
        <v>-23651</v>
      </c>
      <c r="Y137" s="3">
        <f t="shared" si="10"/>
        <v>-27993</v>
      </c>
      <c r="Z137" s="3"/>
      <c r="AA137" s="3"/>
      <c r="AB137" s="3"/>
      <c r="AC137" s="3"/>
      <c r="AD137" s="3"/>
      <c r="AE137" s="89" t="s">
        <v>189</v>
      </c>
      <c r="AF137" s="90"/>
      <c r="AG137" s="92">
        <v>-227154</v>
      </c>
      <c r="AH137" s="92">
        <v>-244625</v>
      </c>
      <c r="AI137" s="92">
        <v>-103347</v>
      </c>
      <c r="AJ137" s="92">
        <v>-23651</v>
      </c>
      <c r="AK137" s="92">
        <v>-27993</v>
      </c>
    </row>
    <row r="138" spans="4:37" ht="16">
      <c r="D138" s="12" t="s">
        <v>190</v>
      </c>
      <c r="E138" s="22"/>
      <c r="F138" s="22"/>
      <c r="G138" s="2"/>
      <c r="H138" s="7"/>
      <c r="I138" s="2"/>
      <c r="J138" s="2"/>
      <c r="K138" s="2"/>
      <c r="L138" s="2"/>
      <c r="M138" s="2"/>
      <c r="N138" s="2"/>
      <c r="O138" s="2"/>
      <c r="P138" s="2"/>
      <c r="Q138" s="2"/>
      <c r="R138" s="2"/>
      <c r="S138" s="2"/>
      <c r="T138" s="2"/>
      <c r="U138" s="2"/>
      <c r="V138" s="8"/>
      <c r="W138" s="22"/>
      <c r="Y138" s="3">
        <f t="shared" si="10"/>
        <v>0</v>
      </c>
      <c r="Z138" s="2"/>
      <c r="AA138" s="2"/>
      <c r="AB138" s="2"/>
      <c r="AC138" s="2"/>
      <c r="AD138" s="2"/>
      <c r="AE138" s="89" t="s">
        <v>190</v>
      </c>
      <c r="AF138" s="90"/>
      <c r="AG138" s="91"/>
      <c r="AH138" s="91"/>
      <c r="AI138" s="91"/>
      <c r="AJ138" s="91"/>
      <c r="AK138" s="91"/>
    </row>
    <row r="139" spans="4:37" ht="31">
      <c r="D139" s="18" t="s">
        <v>191</v>
      </c>
      <c r="E139" s="28"/>
      <c r="F139" s="28"/>
      <c r="G139" s="3"/>
      <c r="H139" s="9"/>
      <c r="I139" s="2"/>
      <c r="J139" s="3"/>
      <c r="K139" s="3"/>
      <c r="L139" s="2"/>
      <c r="M139" s="2"/>
      <c r="N139" s="2"/>
      <c r="O139" s="2"/>
      <c r="P139" s="3"/>
      <c r="Q139" s="3"/>
      <c r="R139" s="3"/>
      <c r="S139" s="3"/>
      <c r="T139" s="3">
        <v>0</v>
      </c>
      <c r="U139" s="3">
        <v>0</v>
      </c>
      <c r="V139" s="8">
        <v>0</v>
      </c>
      <c r="W139" s="28">
        <v>0</v>
      </c>
      <c r="X139">
        <v>0</v>
      </c>
      <c r="Y139" s="3">
        <f t="shared" si="10"/>
        <v>0</v>
      </c>
      <c r="Z139" s="3"/>
      <c r="AA139" s="3"/>
      <c r="AB139" s="3"/>
      <c r="AC139" s="3"/>
      <c r="AD139" s="3"/>
      <c r="AE139" s="89" t="s">
        <v>191</v>
      </c>
      <c r="AF139" s="90"/>
      <c r="AG139" s="91">
        <v>0</v>
      </c>
      <c r="AH139" s="91">
        <v>0</v>
      </c>
      <c r="AI139" s="91">
        <v>0</v>
      </c>
      <c r="AJ139" s="91">
        <v>0</v>
      </c>
      <c r="AK139" s="91">
        <v>0</v>
      </c>
    </row>
    <row r="140" spans="4:37" ht="31">
      <c r="D140" s="18" t="s">
        <v>192</v>
      </c>
      <c r="E140" s="28"/>
      <c r="F140" s="28"/>
      <c r="G140" s="2"/>
      <c r="H140" s="7"/>
      <c r="I140" s="2"/>
      <c r="J140" s="2"/>
      <c r="K140" s="2"/>
      <c r="L140" s="2"/>
      <c r="M140" s="2"/>
      <c r="N140" s="2"/>
      <c r="O140" s="2"/>
      <c r="P140" s="2"/>
      <c r="Q140" s="3"/>
      <c r="R140" s="2"/>
      <c r="S140" s="2"/>
      <c r="T140" s="2">
        <v>-98859</v>
      </c>
      <c r="U140" s="2">
        <v>-10</v>
      </c>
      <c r="V140" s="8">
        <v>-17171</v>
      </c>
      <c r="W140" s="28">
        <v>0</v>
      </c>
      <c r="X140">
        <v>0</v>
      </c>
      <c r="Y140" s="3">
        <f t="shared" si="10"/>
        <v>0</v>
      </c>
      <c r="Z140" s="2"/>
      <c r="AA140" s="2"/>
      <c r="AB140" s="2"/>
      <c r="AC140" s="2"/>
      <c r="AD140" s="2"/>
      <c r="AE140" s="89" t="s">
        <v>192</v>
      </c>
      <c r="AF140" s="90"/>
      <c r="AG140" s="91">
        <v>-10</v>
      </c>
      <c r="AH140" s="92">
        <v>-17171</v>
      </c>
      <c r="AI140" s="91">
        <v>0</v>
      </c>
      <c r="AJ140" s="91">
        <v>0</v>
      </c>
      <c r="AK140" s="91">
        <v>0</v>
      </c>
    </row>
    <row r="141" spans="4:37" ht="16">
      <c r="D141" s="18" t="s">
        <v>193</v>
      </c>
      <c r="E141" s="28"/>
      <c r="F141" s="28"/>
      <c r="G141" s="3"/>
      <c r="H141" s="9"/>
      <c r="I141" s="3"/>
      <c r="J141" s="3"/>
      <c r="K141" s="3"/>
      <c r="L141" s="3"/>
      <c r="M141" s="3"/>
      <c r="N141" s="3"/>
      <c r="O141" s="3"/>
      <c r="P141" s="3"/>
      <c r="Q141" s="3"/>
      <c r="R141" s="3"/>
      <c r="S141" s="3"/>
      <c r="T141" s="3">
        <v>255677</v>
      </c>
      <c r="U141" s="3">
        <v>369671</v>
      </c>
      <c r="V141" s="6">
        <v>379316</v>
      </c>
      <c r="W141" s="101">
        <v>430596</v>
      </c>
      <c r="X141">
        <v>689844</v>
      </c>
      <c r="Y141" s="3">
        <f t="shared" si="10"/>
        <v>549469</v>
      </c>
      <c r="Z141" s="3"/>
      <c r="AA141" s="3"/>
      <c r="AB141" s="3"/>
      <c r="AC141" s="3"/>
      <c r="AD141" s="3"/>
      <c r="AE141" s="89" t="s">
        <v>193</v>
      </c>
      <c r="AF141" s="90"/>
      <c r="AG141" s="92">
        <v>369671</v>
      </c>
      <c r="AH141" s="92">
        <v>379316</v>
      </c>
      <c r="AI141" s="92">
        <v>430596</v>
      </c>
      <c r="AJ141" s="92">
        <v>689844</v>
      </c>
      <c r="AK141" s="92">
        <v>549469</v>
      </c>
    </row>
    <row r="142" spans="4:37" ht="16">
      <c r="D142" s="18" t="s">
        <v>194</v>
      </c>
      <c r="E142" s="28"/>
      <c r="F142" s="28"/>
      <c r="G142" s="3"/>
      <c r="H142" s="9"/>
      <c r="I142" s="3"/>
      <c r="J142" s="3"/>
      <c r="K142" s="3"/>
      <c r="L142" s="3"/>
      <c r="M142" s="3"/>
      <c r="N142" s="3"/>
      <c r="O142" s="3"/>
      <c r="P142" s="3"/>
      <c r="Q142" s="3"/>
      <c r="R142" s="3"/>
      <c r="S142" s="3"/>
      <c r="T142" s="3">
        <v>-242468</v>
      </c>
      <c r="U142" s="3">
        <v>-354852</v>
      </c>
      <c r="V142" s="6">
        <v>-296540</v>
      </c>
      <c r="W142" s="101">
        <v>-491517</v>
      </c>
      <c r="X142">
        <v>-670078</v>
      </c>
      <c r="Y142" s="3">
        <f t="shared" si="10"/>
        <v>-529138</v>
      </c>
      <c r="Z142" s="3"/>
      <c r="AA142" s="3"/>
      <c r="AB142" s="3"/>
      <c r="AC142" s="3"/>
      <c r="AD142" s="3"/>
      <c r="AE142" s="89" t="s">
        <v>194</v>
      </c>
      <c r="AF142" s="90"/>
      <c r="AG142" s="92">
        <v>-354852</v>
      </c>
      <c r="AH142" s="92">
        <v>-296540</v>
      </c>
      <c r="AI142" s="92">
        <v>-491517</v>
      </c>
      <c r="AJ142" s="92">
        <v>-670078</v>
      </c>
      <c r="AK142" s="92">
        <v>-529138</v>
      </c>
    </row>
    <row r="143" spans="4:37" ht="16">
      <c r="D143" s="18" t="s">
        <v>195</v>
      </c>
      <c r="E143" s="28"/>
      <c r="F143" s="28"/>
      <c r="G143" s="2"/>
      <c r="H143" s="7"/>
      <c r="I143" s="2"/>
      <c r="J143" s="2"/>
      <c r="K143" s="2"/>
      <c r="L143" s="2"/>
      <c r="M143" s="2"/>
      <c r="N143" s="2"/>
      <c r="O143" s="2"/>
      <c r="P143" s="2"/>
      <c r="Q143" s="2"/>
      <c r="R143" s="2"/>
      <c r="S143" s="3"/>
      <c r="T143" s="3">
        <v>0</v>
      </c>
      <c r="U143" s="3">
        <v>0</v>
      </c>
      <c r="V143" s="8">
        <v>0</v>
      </c>
      <c r="W143" s="28">
        <v>0</v>
      </c>
      <c r="X143">
        <v>0</v>
      </c>
      <c r="Y143" s="3">
        <f t="shared" si="10"/>
        <v>0</v>
      </c>
      <c r="Z143" s="2"/>
      <c r="AA143" s="2"/>
      <c r="AB143" s="2"/>
      <c r="AC143" s="2"/>
      <c r="AD143" s="2"/>
      <c r="AE143" s="89" t="s">
        <v>195</v>
      </c>
      <c r="AF143" s="90"/>
      <c r="AG143" s="91">
        <v>0</v>
      </c>
      <c r="AH143" s="91">
        <v>0</v>
      </c>
      <c r="AI143" s="91">
        <v>0</v>
      </c>
      <c r="AJ143" s="91">
        <v>0</v>
      </c>
      <c r="AK143" s="91">
        <v>0</v>
      </c>
    </row>
    <row r="144" spans="4:37" ht="16">
      <c r="D144" s="18" t="s">
        <v>196</v>
      </c>
      <c r="E144" s="28"/>
      <c r="F144" s="28"/>
      <c r="G144" s="2"/>
      <c r="H144" s="7"/>
      <c r="I144" s="2"/>
      <c r="J144" s="2"/>
      <c r="K144" s="2"/>
      <c r="L144" s="2"/>
      <c r="M144" s="2"/>
      <c r="N144" s="2"/>
      <c r="O144" s="2"/>
      <c r="P144" s="2"/>
      <c r="Q144" s="2"/>
      <c r="R144" s="2"/>
      <c r="S144" s="2"/>
      <c r="T144" s="2">
        <v>0</v>
      </c>
      <c r="U144" s="2">
        <v>0</v>
      </c>
      <c r="V144" s="8">
        <v>0</v>
      </c>
      <c r="W144" s="28">
        <v>0</v>
      </c>
      <c r="X144">
        <v>0</v>
      </c>
      <c r="Y144" s="3">
        <f t="shared" si="10"/>
        <v>0</v>
      </c>
      <c r="Z144" s="2"/>
      <c r="AA144" s="2"/>
      <c r="AB144" s="2"/>
      <c r="AC144" s="2"/>
      <c r="AD144" s="2"/>
      <c r="AE144" s="89" t="s">
        <v>196</v>
      </c>
      <c r="AF144" s="90"/>
      <c r="AG144" s="91">
        <v>0</v>
      </c>
      <c r="AH144" s="91">
        <v>0</v>
      </c>
      <c r="AI144" s="91">
        <v>0</v>
      </c>
      <c r="AJ144" s="91">
        <v>0</v>
      </c>
      <c r="AK144" s="91">
        <v>0</v>
      </c>
    </row>
    <row r="145" spans="4:37" ht="16">
      <c r="D145" s="18" t="s">
        <v>197</v>
      </c>
      <c r="E145" s="28"/>
      <c r="F145" s="28"/>
      <c r="G145" s="2"/>
      <c r="H145" s="7"/>
      <c r="I145" s="2"/>
      <c r="J145" s="2"/>
      <c r="K145" s="2"/>
      <c r="L145" s="2"/>
      <c r="M145" s="2"/>
      <c r="N145" s="2"/>
      <c r="O145" s="2"/>
      <c r="P145" s="2"/>
      <c r="Q145" s="2"/>
      <c r="R145" s="2"/>
      <c r="S145" s="2"/>
      <c r="T145" s="2">
        <v>0</v>
      </c>
      <c r="U145" s="2">
        <v>0</v>
      </c>
      <c r="V145" s="8">
        <v>0</v>
      </c>
      <c r="W145" s="28">
        <v>0</v>
      </c>
      <c r="X145">
        <v>0</v>
      </c>
      <c r="Y145" s="3">
        <f t="shared" si="10"/>
        <v>0</v>
      </c>
      <c r="Z145" s="2"/>
      <c r="AA145" s="2"/>
      <c r="AB145" s="2"/>
      <c r="AC145" s="2"/>
      <c r="AD145" s="2"/>
      <c r="AE145" s="89" t="s">
        <v>197</v>
      </c>
      <c r="AF145" s="90"/>
      <c r="AG145" s="91">
        <v>0</v>
      </c>
      <c r="AH145" s="91">
        <v>0</v>
      </c>
      <c r="AI145" s="91">
        <v>0</v>
      </c>
      <c r="AJ145" s="91">
        <v>0</v>
      </c>
      <c r="AK145" s="91">
        <v>0</v>
      </c>
    </row>
    <row r="146" spans="4:37" ht="16">
      <c r="D146" s="18" t="s">
        <v>198</v>
      </c>
      <c r="E146" s="28"/>
      <c r="F146" s="28"/>
      <c r="G146" s="3"/>
      <c r="H146" s="9"/>
      <c r="I146" s="3"/>
      <c r="J146" s="3"/>
      <c r="K146" s="3"/>
      <c r="L146" s="3"/>
      <c r="M146" s="3"/>
      <c r="N146" s="3"/>
      <c r="O146" s="3"/>
      <c r="P146" s="3"/>
      <c r="Q146" s="3"/>
      <c r="R146" s="3"/>
      <c r="S146" s="3"/>
      <c r="T146" s="3">
        <v>-46609</v>
      </c>
      <c r="U146" s="3">
        <v>-31647</v>
      </c>
      <c r="V146" s="6">
        <v>-29916</v>
      </c>
      <c r="W146" s="101">
        <v>-55178</v>
      </c>
      <c r="X146">
        <v>-79792</v>
      </c>
      <c r="Y146" s="3">
        <f t="shared" si="10"/>
        <v>-107350</v>
      </c>
      <c r="Z146" s="3"/>
      <c r="AA146" s="3"/>
      <c r="AB146" s="3"/>
      <c r="AC146" s="3"/>
      <c r="AD146" s="3"/>
      <c r="AE146" s="89" t="s">
        <v>198</v>
      </c>
      <c r="AF146" s="90"/>
      <c r="AG146" s="92">
        <v>-31647</v>
      </c>
      <c r="AH146" s="92">
        <v>-29916</v>
      </c>
      <c r="AI146" s="92">
        <v>-55178</v>
      </c>
      <c r="AJ146" s="92">
        <v>-79792</v>
      </c>
      <c r="AK146" s="92">
        <v>-107350</v>
      </c>
    </row>
    <row r="147" spans="4:37" ht="16">
      <c r="D147" s="18" t="s">
        <v>199</v>
      </c>
      <c r="E147" s="28"/>
      <c r="F147" s="28"/>
      <c r="G147" s="2"/>
      <c r="H147" s="7"/>
      <c r="I147" s="2"/>
      <c r="J147" s="2"/>
      <c r="K147" s="2"/>
      <c r="L147" s="2"/>
      <c r="M147" s="2"/>
      <c r="N147" s="2"/>
      <c r="O147" s="2"/>
      <c r="P147" s="2"/>
      <c r="Q147" s="2"/>
      <c r="R147" s="2"/>
      <c r="S147" s="2"/>
      <c r="T147" s="2">
        <v>0</v>
      </c>
      <c r="U147" s="2">
        <v>0</v>
      </c>
      <c r="V147" s="8">
        <v>0</v>
      </c>
      <c r="W147" s="28">
        <v>0</v>
      </c>
      <c r="X147">
        <v>0</v>
      </c>
      <c r="Y147" s="3">
        <f t="shared" si="10"/>
        <v>0</v>
      </c>
      <c r="Z147" s="2"/>
      <c r="AA147" s="2"/>
      <c r="AB147" s="2"/>
      <c r="AC147" s="2"/>
      <c r="AD147" s="2"/>
      <c r="AE147" s="89" t="s">
        <v>199</v>
      </c>
      <c r="AF147" s="90"/>
      <c r="AG147" s="91">
        <v>0</v>
      </c>
      <c r="AH147" s="91">
        <v>0</v>
      </c>
      <c r="AI147" s="91">
        <v>0</v>
      </c>
      <c r="AJ147" s="91">
        <v>0</v>
      </c>
      <c r="AK147" s="91">
        <v>0</v>
      </c>
    </row>
    <row r="148" spans="4:37" ht="16">
      <c r="D148" s="18" t="s">
        <v>200</v>
      </c>
      <c r="E148" s="28"/>
      <c r="F148" s="28"/>
      <c r="G148" s="2"/>
      <c r="H148" s="7"/>
      <c r="I148" s="2"/>
      <c r="J148" s="2"/>
      <c r="K148" s="2"/>
      <c r="L148" s="2"/>
      <c r="M148" s="2"/>
      <c r="N148" s="2"/>
      <c r="O148" s="2"/>
      <c r="P148" s="2"/>
      <c r="Q148" s="2"/>
      <c r="R148" s="2"/>
      <c r="S148" s="2"/>
      <c r="T148" s="2">
        <v>0</v>
      </c>
      <c r="U148" s="2">
        <v>0</v>
      </c>
      <c r="V148" s="8">
        <v>0</v>
      </c>
      <c r="W148" s="28">
        <v>0</v>
      </c>
      <c r="X148">
        <v>0</v>
      </c>
      <c r="Y148" s="3">
        <f t="shared" si="10"/>
        <v>0</v>
      </c>
      <c r="Z148" s="2"/>
      <c r="AA148" s="2"/>
      <c r="AB148" s="2"/>
      <c r="AC148" s="2"/>
      <c r="AD148" s="2"/>
      <c r="AE148" s="89" t="s">
        <v>200</v>
      </c>
      <c r="AF148" s="90"/>
      <c r="AG148" s="91">
        <v>0</v>
      </c>
      <c r="AH148" s="91">
        <v>0</v>
      </c>
      <c r="AI148" s="91">
        <v>0</v>
      </c>
      <c r="AJ148" s="91">
        <v>0</v>
      </c>
      <c r="AK148" s="91">
        <v>0</v>
      </c>
    </row>
    <row r="149" spans="4:37" ht="16">
      <c r="D149" s="18" t="s">
        <v>201</v>
      </c>
      <c r="E149" s="28"/>
      <c r="F149" s="28"/>
      <c r="G149" s="3"/>
      <c r="H149" s="9"/>
      <c r="I149" s="3"/>
      <c r="J149" s="3"/>
      <c r="K149" s="3"/>
      <c r="L149" s="3"/>
      <c r="M149" s="3"/>
      <c r="N149" s="3"/>
      <c r="O149" s="3"/>
      <c r="P149" s="3"/>
      <c r="Q149" s="3"/>
      <c r="R149" s="3"/>
      <c r="S149" s="3"/>
      <c r="T149" s="3">
        <v>-132259</v>
      </c>
      <c r="U149" s="3">
        <v>-16837</v>
      </c>
      <c r="V149" s="6">
        <v>35689</v>
      </c>
      <c r="W149" s="101">
        <v>-116099</v>
      </c>
      <c r="X149">
        <v>-60026</v>
      </c>
      <c r="Y149" s="3">
        <f t="shared" si="10"/>
        <v>-87019</v>
      </c>
      <c r="Z149" s="3"/>
      <c r="AA149" s="3"/>
      <c r="AB149" s="3"/>
      <c r="AC149" s="3"/>
      <c r="AD149" s="3"/>
      <c r="AE149" s="89" t="s">
        <v>201</v>
      </c>
      <c r="AF149" s="90"/>
      <c r="AG149" s="92">
        <v>-16837</v>
      </c>
      <c r="AH149" s="92">
        <v>35689</v>
      </c>
      <c r="AI149" s="92">
        <v>-116099</v>
      </c>
      <c r="AJ149" s="92">
        <v>-60026</v>
      </c>
      <c r="AK149" s="92">
        <v>-87019</v>
      </c>
    </row>
    <row r="150" spans="4:37" ht="16">
      <c r="D150" s="16" t="s">
        <v>202</v>
      </c>
      <c r="E150" s="26"/>
      <c r="F150" s="26"/>
      <c r="G150" s="3"/>
      <c r="H150" s="9"/>
      <c r="I150" s="3"/>
      <c r="J150" s="3"/>
      <c r="K150" s="3"/>
      <c r="L150" s="3"/>
      <c r="M150" s="3"/>
      <c r="N150" s="3"/>
      <c r="O150" s="3"/>
      <c r="P150" s="3"/>
      <c r="Q150" s="3"/>
      <c r="R150" s="3"/>
      <c r="S150" s="3"/>
      <c r="T150" s="3">
        <v>10692</v>
      </c>
      <c r="U150" s="3">
        <v>96603</v>
      </c>
      <c r="V150" s="6">
        <v>22926</v>
      </c>
      <c r="W150" s="104">
        <v>-45712</v>
      </c>
      <c r="X150">
        <v>49673</v>
      </c>
      <c r="Y150" s="3">
        <f t="shared" si="10"/>
        <v>95765</v>
      </c>
      <c r="Z150" s="3"/>
      <c r="AA150" s="3"/>
      <c r="AB150" s="3"/>
      <c r="AC150" s="3"/>
      <c r="AD150" s="3"/>
      <c r="AE150" s="89" t="s">
        <v>202</v>
      </c>
      <c r="AF150" s="90"/>
      <c r="AG150" s="92">
        <v>96603</v>
      </c>
      <c r="AH150" s="92">
        <v>22926</v>
      </c>
      <c r="AI150" s="92">
        <v>-45712</v>
      </c>
      <c r="AJ150" s="92">
        <v>49673</v>
      </c>
      <c r="AK150" s="92">
        <v>95765</v>
      </c>
    </row>
    <row r="151" spans="4:37" ht="16">
      <c r="D151" s="16" t="s">
        <v>203</v>
      </c>
      <c r="E151" s="26"/>
      <c r="F151" s="26"/>
      <c r="G151" s="3"/>
      <c r="H151" s="9"/>
      <c r="I151" s="3"/>
      <c r="J151" s="3"/>
      <c r="K151" s="3"/>
      <c r="L151" s="3"/>
      <c r="M151" s="3"/>
      <c r="N151" s="3"/>
      <c r="O151" s="3"/>
      <c r="P151" s="3"/>
      <c r="Q151" s="3"/>
      <c r="R151" s="3"/>
      <c r="S151" s="3"/>
      <c r="T151" s="3">
        <v>177548</v>
      </c>
      <c r="U151" s="3">
        <v>188247</v>
      </c>
      <c r="V151" s="6">
        <v>284864</v>
      </c>
      <c r="W151" s="104">
        <v>307787</v>
      </c>
      <c r="X151">
        <v>262079</v>
      </c>
      <c r="Y151" s="3">
        <f t="shared" si="10"/>
        <v>311757</v>
      </c>
      <c r="Z151" s="3"/>
      <c r="AA151" s="3"/>
      <c r="AB151" s="3"/>
      <c r="AC151" s="3"/>
      <c r="AD151" s="3"/>
      <c r="AE151" s="89" t="s">
        <v>203</v>
      </c>
      <c r="AF151" s="90"/>
      <c r="AG151" s="92">
        <v>188247</v>
      </c>
      <c r="AH151" s="92">
        <v>284864</v>
      </c>
      <c r="AI151" s="92">
        <v>307787</v>
      </c>
      <c r="AJ151" s="92">
        <v>262079</v>
      </c>
      <c r="AK151" s="92">
        <v>311757</v>
      </c>
    </row>
    <row r="152" spans="4:37" ht="16">
      <c r="D152" s="16" t="s">
        <v>204</v>
      </c>
      <c r="E152" s="26"/>
      <c r="F152" s="26"/>
      <c r="G152" s="3"/>
      <c r="H152" s="9"/>
      <c r="I152" s="2"/>
      <c r="J152" s="2"/>
      <c r="K152" s="2"/>
      <c r="L152" s="2"/>
      <c r="M152" s="2"/>
      <c r="N152" s="2"/>
      <c r="O152" s="2"/>
      <c r="P152" s="2"/>
      <c r="Q152" s="3"/>
      <c r="R152" s="3"/>
      <c r="S152" s="3"/>
      <c r="T152" s="2">
        <v>7</v>
      </c>
      <c r="U152" s="2">
        <v>14</v>
      </c>
      <c r="V152" s="8">
        <v>-3</v>
      </c>
      <c r="W152" s="26">
        <v>4</v>
      </c>
      <c r="X152">
        <v>5</v>
      </c>
      <c r="Y152" s="3">
        <f t="shared" si="10"/>
        <v>376</v>
      </c>
      <c r="Z152" s="2"/>
      <c r="AA152" s="2"/>
      <c r="AB152" s="2"/>
      <c r="AC152" s="2"/>
      <c r="AD152" s="2"/>
      <c r="AE152" s="89" t="s">
        <v>204</v>
      </c>
      <c r="AF152" s="90"/>
      <c r="AG152" s="91">
        <v>14</v>
      </c>
      <c r="AH152" s="91">
        <v>-3</v>
      </c>
      <c r="AI152" s="91">
        <v>4</v>
      </c>
      <c r="AJ152" s="91">
        <v>5</v>
      </c>
      <c r="AK152" s="91">
        <v>376</v>
      </c>
    </row>
    <row r="153" spans="4:37" ht="16">
      <c r="D153" s="16" t="s">
        <v>205</v>
      </c>
      <c r="E153" s="26"/>
      <c r="F153" s="26"/>
      <c r="G153" s="3"/>
      <c r="H153" s="9"/>
      <c r="I153" s="3"/>
      <c r="J153" s="3"/>
      <c r="K153" s="3"/>
      <c r="L153" s="3"/>
      <c r="M153" s="3"/>
      <c r="N153" s="3"/>
      <c r="O153" s="3"/>
      <c r="P153" s="3"/>
      <c r="Q153" s="3"/>
      <c r="R153" s="3"/>
      <c r="S153" s="3"/>
      <c r="T153" s="3">
        <v>188247</v>
      </c>
      <c r="U153" s="3">
        <v>284864</v>
      </c>
      <c r="V153" s="6">
        <v>307787</v>
      </c>
      <c r="W153" s="104">
        <v>262079</v>
      </c>
      <c r="X153">
        <v>311757</v>
      </c>
      <c r="Y153" s="3">
        <f t="shared" si="10"/>
        <v>407898</v>
      </c>
      <c r="Z153" s="3"/>
      <c r="AA153" s="3"/>
      <c r="AB153" s="3"/>
      <c r="AC153" s="3"/>
      <c r="AD153" s="3"/>
      <c r="AE153" s="89" t="s">
        <v>205</v>
      </c>
      <c r="AF153" s="90"/>
      <c r="AG153" s="92">
        <v>284864</v>
      </c>
      <c r="AH153" s="92">
        <v>307787</v>
      </c>
      <c r="AI153" s="92">
        <v>262079</v>
      </c>
      <c r="AJ153" s="92">
        <v>311757</v>
      </c>
      <c r="AK153" s="92">
        <v>407898</v>
      </c>
    </row>
  </sheetData>
  <sortState xmlns:xlrd2="http://schemas.microsoft.com/office/spreadsheetml/2017/richdata2" columnSort="1" ref="G24:X153">
    <sortCondition ref="G24:X24"/>
  </sortState>
  <conditionalFormatting sqref="G14:Y14">
    <cfRule type="cellIs" dxfId="220" priority="12" operator="greaterThan">
      <formula>0.2</formula>
    </cfRule>
    <cfRule type="cellIs" dxfId="219" priority="13" operator="lessThan">
      <formula>0.1</formula>
    </cfRule>
  </conditionalFormatting>
  <conditionalFormatting sqref="G10:Y10">
    <cfRule type="cellIs" dxfId="218" priority="11" operator="greaterThanOrEqual">
      <formula>0.1</formula>
    </cfRule>
  </conditionalFormatting>
  <conditionalFormatting sqref="G10:Y10">
    <cfRule type="cellIs" dxfId="217" priority="10" operator="lessThanOrEqual">
      <formula>0.05</formula>
    </cfRule>
  </conditionalFormatting>
  <conditionalFormatting sqref="AA10:AA12">
    <cfRule type="cellIs" dxfId="216" priority="9" operator="greaterThanOrEqual">
      <formula>0.1</formula>
    </cfRule>
  </conditionalFormatting>
  <conditionalFormatting sqref="AA10:AA12">
    <cfRule type="cellIs" dxfId="215" priority="8" operator="lessThanOrEqual">
      <formula>0.05</formula>
    </cfRule>
  </conditionalFormatting>
  <conditionalFormatting sqref="G11:Y11">
    <cfRule type="cellIs" dxfId="214" priority="7" operator="greaterThanOrEqual">
      <formula>0.1</formula>
    </cfRule>
  </conditionalFormatting>
  <conditionalFormatting sqref="G11:Y11">
    <cfRule type="cellIs" dxfId="213" priority="6" operator="lessThanOrEqual">
      <formula>0.05</formula>
    </cfRule>
  </conditionalFormatting>
  <conditionalFormatting sqref="G12:Y12">
    <cfRule type="cellIs" dxfId="212" priority="5" operator="greaterThanOrEqual">
      <formula>0.1</formula>
    </cfRule>
  </conditionalFormatting>
  <conditionalFormatting sqref="G12:Y12">
    <cfRule type="cellIs" dxfId="211" priority="4" operator="lessThanOrEqual">
      <formula>0.05</formula>
    </cfRule>
  </conditionalFormatting>
  <conditionalFormatting sqref="AA19">
    <cfRule type="cellIs" dxfId="210" priority="3" operator="greaterThan">
      <formula>0.35</formula>
    </cfRule>
  </conditionalFormatting>
  <conditionalFormatting sqref="AA14">
    <cfRule type="cellIs" dxfId="209" priority="1" operator="greaterThan">
      <formula>0.2</formula>
    </cfRule>
    <cfRule type="cellIs" dxfId="208" priority="2" operator="lessThan">
      <formula>0.1</formula>
    </cfRule>
  </conditionalFormatting>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04D63-1DB2-4BDD-B086-F8FCCBCB29ED}">
  <dimension ref="A1:AK153"/>
  <sheetViews>
    <sheetView topLeftCell="O1" workbookViewId="0">
      <selection activeCell="AG98" sqref="AG98"/>
    </sheetView>
  </sheetViews>
  <sheetFormatPr baseColWidth="10" defaultColWidth="8.83203125" defaultRowHeight="15"/>
  <cols>
    <col min="1" max="1" width="22.6640625" customWidth="1"/>
    <col min="3" max="3" width="22.5" customWidth="1"/>
    <col min="4" max="4" width="70.5" customWidth="1"/>
    <col min="5" max="5" width="9.6640625" customWidth="1"/>
    <col min="6" max="6" width="10.5" customWidth="1"/>
    <col min="7" max="8" width="9.6640625" bestFit="1" customWidth="1"/>
    <col min="9" max="9" width="11.5" bestFit="1" customWidth="1"/>
    <col min="10" max="11" width="12.1640625" bestFit="1" customWidth="1"/>
    <col min="12" max="13" width="12.5" bestFit="1" customWidth="1"/>
    <col min="14" max="21" width="13.5" bestFit="1" customWidth="1"/>
    <col min="22" max="23" width="13.83203125" bestFit="1" customWidth="1"/>
    <col min="24" max="25" width="14.5" bestFit="1" customWidth="1"/>
    <col min="26" max="26" width="11.1640625" customWidth="1"/>
    <col min="27" max="27" width="11" customWidth="1"/>
    <col min="28" max="28" width="26.6640625" bestFit="1" customWidth="1"/>
    <col min="29" max="30" width="8.83203125" customWidth="1"/>
    <col min="31" max="31" width="53.33203125" customWidth="1"/>
    <col min="33" max="33" width="13.5" bestFit="1" customWidth="1"/>
    <col min="34" max="35" width="13.83203125" bestFit="1" customWidth="1"/>
    <col min="36" max="37" width="14.5" bestFit="1" customWidth="1"/>
  </cols>
  <sheetData>
    <row r="1" spans="1:28" ht="86.25" customHeight="1">
      <c r="A1" s="36" t="e" vm="8">
        <v>#VALUE!</v>
      </c>
      <c r="AB1" s="36" t="e" vm="8">
        <f>A1</f>
        <v>#VALUE!</v>
      </c>
    </row>
    <row r="3" spans="1:28">
      <c r="AA3" s="37" cm="1">
        <f t="array" ref="AA3">_FV(AB1,"P/E",TRUE)</f>
        <v>10.59</v>
      </c>
      <c r="AB3" t="s">
        <v>70</v>
      </c>
    </row>
    <row r="10" spans="1:28" ht="18">
      <c r="D10" s="34" t="s">
        <v>71</v>
      </c>
      <c r="E10" s="34"/>
      <c r="F10" s="34"/>
      <c r="G10" s="33"/>
      <c r="H10" s="33"/>
      <c r="I10" s="33"/>
      <c r="J10" s="33"/>
      <c r="K10" s="33"/>
      <c r="L10" s="33" t="str">
        <f t="shared" ref="L10:X10" si="0">IF(COUNT(G16:L16)=6,(L16-G16)/(SUM(G16:K16)),"")</f>
        <v/>
      </c>
      <c r="M10" s="33" t="str">
        <f t="shared" si="0"/>
        <v/>
      </c>
      <c r="N10" s="33" t="str">
        <f t="shared" si="0"/>
        <v/>
      </c>
      <c r="O10" s="33" t="str">
        <f t="shared" si="0"/>
        <v/>
      </c>
      <c r="P10" s="33" t="str">
        <f t="shared" si="0"/>
        <v/>
      </c>
      <c r="Q10" s="33">
        <f t="shared" si="0"/>
        <v>1.823277326295435E-2</v>
      </c>
      <c r="R10" s="33">
        <f t="shared" si="0"/>
        <v>9.1905278217967887E-2</v>
      </c>
      <c r="S10" s="33">
        <f t="shared" si="0"/>
        <v>2.1693146563880793E-2</v>
      </c>
      <c r="T10" s="33">
        <f t="shared" si="0"/>
        <v>0.14503347058958846</v>
      </c>
      <c r="U10" s="33">
        <f t="shared" si="0"/>
        <v>9.8024640512699462E-2</v>
      </c>
      <c r="V10" s="33">
        <f t="shared" si="0"/>
        <v>9.9025706705699393E-2</v>
      </c>
      <c r="W10" s="33">
        <f t="shared" si="0"/>
        <v>0.10131977075694326</v>
      </c>
      <c r="X10" s="33">
        <f t="shared" si="0"/>
        <v>8.195364551250317E-2</v>
      </c>
      <c r="Y10" s="33">
        <f>IF(COUNT(T16:Y16)=6,(Y16-T16)/(SUM(T16:X16)),"")</f>
        <v>-6.4023974935294922E-3</v>
      </c>
      <c r="AA10" s="35">
        <f>AVERAGE(U10:Y10)</f>
        <v>7.478427319886316E-2</v>
      </c>
      <c r="AB10" s="34" t="s">
        <v>71</v>
      </c>
    </row>
    <row r="11" spans="1:28" ht="18">
      <c r="D11" s="34" t="s">
        <v>72</v>
      </c>
      <c r="E11" s="34"/>
      <c r="F11" s="34"/>
      <c r="G11" s="33"/>
      <c r="H11" s="33"/>
      <c r="I11" s="33"/>
      <c r="J11" s="33"/>
      <c r="K11" s="33"/>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t="str">
        <f t="shared" si="1"/>
        <v/>
      </c>
      <c r="V11" s="33">
        <f t="shared" si="1"/>
        <v>6.5752658086177945E-2</v>
      </c>
      <c r="W11" s="33">
        <f t="shared" si="1"/>
        <v>9.7615465395722675E-2</v>
      </c>
      <c r="X11" s="33">
        <f t="shared" si="1"/>
        <v>5.836639413070227E-2</v>
      </c>
      <c r="Y11" s="33">
        <f>IF(COUNT(O16:Y16)=11,(Y16-O16)/(SUM(O16:X16)),"")</f>
        <v>5.0818913345343046E-2</v>
      </c>
      <c r="AA11" s="35">
        <f t="shared" ref="AA11:AA12" si="2">AVERAGE(U11:Y11)</f>
        <v>6.8138357739486483E-2</v>
      </c>
      <c r="AB11" s="34" t="s">
        <v>72</v>
      </c>
    </row>
    <row r="12" spans="1:28" ht="18">
      <c r="D12" s="34" t="s">
        <v>73</v>
      </c>
      <c r="E12" s="34"/>
      <c r="F12" s="34"/>
      <c r="G12" s="33"/>
      <c r="H12" s="33"/>
      <c r="I12" s="33"/>
      <c r="J12" s="33"/>
      <c r="K12" s="33"/>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73</v>
      </c>
    </row>
    <row r="14" spans="1:28" ht="18">
      <c r="D14" s="32" t="s">
        <v>74</v>
      </c>
      <c r="E14" s="32"/>
      <c r="F14" s="32"/>
      <c r="G14" s="31"/>
      <c r="H14" s="31"/>
      <c r="I14" s="31"/>
      <c r="J14" s="31"/>
      <c r="K14" s="31"/>
      <c r="L14" s="31">
        <f t="shared" ref="L14:W14" si="4">L16/AVERAGE(K17:L17)</f>
        <v>0.23196875301665565</v>
      </c>
      <c r="M14" s="31">
        <f t="shared" si="4"/>
        <v>0.14897872465127182</v>
      </c>
      <c r="N14" s="31">
        <f t="shared" si="4"/>
        <v>0.22490278083498422</v>
      </c>
      <c r="O14" s="31">
        <f t="shared" si="4"/>
        <v>0.29274158368895209</v>
      </c>
      <c r="P14" s="31">
        <f t="shared" si="4"/>
        <v>0.26871837584591357</v>
      </c>
      <c r="Q14" s="31">
        <f t="shared" si="4"/>
        <v>0.30902230717888879</v>
      </c>
      <c r="R14" s="31">
        <f t="shared" si="4"/>
        <v>0.31755048191446478</v>
      </c>
      <c r="S14" s="31">
        <f t="shared" si="4"/>
        <v>0.28795170621279448</v>
      </c>
      <c r="T14" s="31">
        <f t="shared" si="4"/>
        <v>0.47170236753100336</v>
      </c>
      <c r="U14" s="31">
        <f t="shared" si="4"/>
        <v>0.38552889233037252</v>
      </c>
      <c r="V14" s="31">
        <f t="shared" si="4"/>
        <v>0.47035518029338591</v>
      </c>
      <c r="W14" s="31">
        <f t="shared" si="4"/>
        <v>0.4816141960445014</v>
      </c>
      <c r="X14" s="31">
        <f>X16/AVERAGE(W17:X17)</f>
        <v>0.43363516755669068</v>
      </c>
      <c r="Y14" s="31">
        <f>Y16/AVERAGE(X17:Y17)</f>
        <v>0.52009097165108509</v>
      </c>
      <c r="AA14" s="39">
        <f>AVERAGE(U14:Y14)</f>
        <v>0.45824488157520715</v>
      </c>
      <c r="AB14" s="32" t="s">
        <v>74</v>
      </c>
    </row>
    <row r="16" spans="1:28">
      <c r="D16" t="s">
        <v>75</v>
      </c>
      <c r="G16" s="21"/>
      <c r="H16" s="21"/>
      <c r="I16" s="21"/>
      <c r="J16" s="21"/>
      <c r="K16" s="21"/>
      <c r="L16" s="21">
        <f t="shared" ref="L16:Y16" si="5">L98</f>
        <v>31239</v>
      </c>
      <c r="M16" s="21">
        <f t="shared" si="5"/>
        <v>20335</v>
      </c>
      <c r="N16" s="21">
        <f t="shared" si="5"/>
        <v>30652</v>
      </c>
      <c r="O16" s="21">
        <f t="shared" si="5"/>
        <v>38587</v>
      </c>
      <c r="P16" s="21">
        <f t="shared" si="5"/>
        <v>32263</v>
      </c>
      <c r="Q16" s="21">
        <f t="shared" si="5"/>
        <v>34030</v>
      </c>
      <c r="R16" s="21">
        <f t="shared" si="5"/>
        <v>34660</v>
      </c>
      <c r="S16" s="21">
        <f t="shared" si="5"/>
        <v>34344</v>
      </c>
      <c r="T16" s="21">
        <f t="shared" si="5"/>
        <v>63806</v>
      </c>
      <c r="U16" s="21">
        <f t="shared" si="5"/>
        <v>51780</v>
      </c>
      <c r="V16" s="21">
        <f t="shared" si="5"/>
        <v>55679</v>
      </c>
      <c r="W16" s="21">
        <f t="shared" si="5"/>
        <v>59004</v>
      </c>
      <c r="X16" s="21">
        <f t="shared" si="5"/>
        <v>56030</v>
      </c>
      <c r="Y16" s="21">
        <f t="shared" si="5"/>
        <v>61973</v>
      </c>
      <c r="AB16" t="s">
        <v>75</v>
      </c>
    </row>
    <row r="17" spans="4:37">
      <c r="D17" t="s">
        <v>76</v>
      </c>
      <c r="G17" s="20"/>
      <c r="H17" s="20"/>
      <c r="I17" s="20"/>
      <c r="J17" s="20"/>
      <c r="K17" s="20"/>
      <c r="L17" s="20">
        <f t="shared" ref="L17:Y17" si="6">SUM(L19:L20)</f>
        <v>134669</v>
      </c>
      <c r="M17" s="20">
        <f t="shared" si="6"/>
        <v>138323</v>
      </c>
      <c r="N17" s="20">
        <f t="shared" si="6"/>
        <v>134257</v>
      </c>
      <c r="O17" s="20">
        <f t="shared" si="6"/>
        <v>129368</v>
      </c>
      <c r="P17" s="20">
        <f t="shared" si="6"/>
        <v>110757</v>
      </c>
      <c r="Q17" s="20">
        <f t="shared" si="6"/>
        <v>109486</v>
      </c>
      <c r="R17" s="20">
        <f t="shared" si="6"/>
        <v>108810</v>
      </c>
      <c r="S17" s="20">
        <f t="shared" si="6"/>
        <v>129730</v>
      </c>
      <c r="T17" s="20">
        <f t="shared" si="6"/>
        <v>140805</v>
      </c>
      <c r="U17" s="20">
        <f t="shared" si="6"/>
        <v>127813</v>
      </c>
      <c r="V17" s="20">
        <f t="shared" si="6"/>
        <v>108940</v>
      </c>
      <c r="W17" s="20">
        <f t="shared" si="6"/>
        <v>136086</v>
      </c>
      <c r="X17" s="20">
        <f t="shared" si="6"/>
        <v>122334</v>
      </c>
      <c r="Y17" s="20">
        <f t="shared" si="6"/>
        <v>115982</v>
      </c>
      <c r="AB17" t="s">
        <v>76</v>
      </c>
    </row>
    <row r="19" spans="4:37" ht="16">
      <c r="D19" s="1" t="s">
        <v>77</v>
      </c>
      <c r="E19" s="1"/>
      <c r="F19" s="1"/>
      <c r="G19" s="19"/>
      <c r="H19" s="19"/>
      <c r="I19" s="19"/>
      <c r="J19" s="19"/>
      <c r="K19" s="19"/>
      <c r="L19" s="19">
        <f t="shared" ref="L19:Y19" si="7">SUM(L44:L45,L65)</f>
        <v>34712</v>
      </c>
      <c r="M19" s="19">
        <f t="shared" si="7"/>
        <v>27769</v>
      </c>
      <c r="N19" s="19">
        <f t="shared" si="7"/>
        <v>13570</v>
      </c>
      <c r="O19" s="19">
        <f t="shared" si="7"/>
        <v>0</v>
      </c>
      <c r="P19" s="19">
        <f t="shared" si="7"/>
        <v>0</v>
      </c>
      <c r="Q19" s="19">
        <f t="shared" si="7"/>
        <v>0</v>
      </c>
      <c r="R19" s="19">
        <f t="shared" si="7"/>
        <v>0</v>
      </c>
      <c r="S19" s="19">
        <f t="shared" si="7"/>
        <v>0</v>
      </c>
      <c r="T19" s="19">
        <f t="shared" si="7"/>
        <v>0</v>
      </c>
      <c r="U19" s="19">
        <f t="shared" si="7"/>
        <v>0</v>
      </c>
      <c r="V19" s="19">
        <f t="shared" si="7"/>
        <v>0</v>
      </c>
      <c r="W19" s="19">
        <f t="shared" si="7"/>
        <v>0</v>
      </c>
      <c r="X19" s="19">
        <f t="shared" si="7"/>
        <v>0</v>
      </c>
      <c r="Y19" s="19">
        <f t="shared" si="7"/>
        <v>0</v>
      </c>
      <c r="AA19" s="38">
        <f>Y19/SUM(Y19:Y20)</f>
        <v>0</v>
      </c>
      <c r="AB19" s="1" t="s">
        <v>77</v>
      </c>
    </row>
    <row r="20" spans="4:37">
      <c r="D20" s="1" t="s">
        <v>78</v>
      </c>
      <c r="E20" s="1"/>
      <c r="F20" s="1"/>
      <c r="G20" s="19"/>
      <c r="H20" s="19"/>
      <c r="I20" s="19"/>
      <c r="J20" s="19"/>
      <c r="K20" s="19"/>
      <c r="L20" s="19">
        <f t="shared" ref="L20:Y20" si="8">L72</f>
        <v>99957</v>
      </c>
      <c r="M20" s="19">
        <f t="shared" si="8"/>
        <v>110554</v>
      </c>
      <c r="N20" s="19">
        <f t="shared" si="8"/>
        <v>120687</v>
      </c>
      <c r="O20" s="19">
        <f t="shared" si="8"/>
        <v>129368</v>
      </c>
      <c r="P20" s="19">
        <f t="shared" si="8"/>
        <v>110757</v>
      </c>
      <c r="Q20" s="19">
        <f t="shared" si="8"/>
        <v>109486</v>
      </c>
      <c r="R20" s="19">
        <f t="shared" si="8"/>
        <v>108810</v>
      </c>
      <c r="S20" s="19">
        <f t="shared" si="8"/>
        <v>129730</v>
      </c>
      <c r="T20" s="19">
        <f t="shared" si="8"/>
        <v>140805</v>
      </c>
      <c r="U20" s="19">
        <f t="shared" si="8"/>
        <v>127813</v>
      </c>
      <c r="V20" s="19">
        <f t="shared" si="8"/>
        <v>108940</v>
      </c>
      <c r="W20" s="19">
        <f t="shared" si="8"/>
        <v>136086</v>
      </c>
      <c r="X20" s="19">
        <f t="shared" si="8"/>
        <v>122334</v>
      </c>
      <c r="Y20" s="19">
        <f t="shared" si="8"/>
        <v>115982</v>
      </c>
      <c r="AA20" s="29">
        <f>Y20/SUM(Y19:Y20)</f>
        <v>1</v>
      </c>
      <c r="AB20" s="1" t="s">
        <v>78</v>
      </c>
    </row>
    <row r="24" spans="4:37">
      <c r="G24" s="1"/>
      <c r="H24" s="1"/>
      <c r="I24" s="1"/>
      <c r="J24" s="1"/>
      <c r="K24" s="1"/>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79</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ht="16">
      <c r="D26" s="13" t="s">
        <v>80</v>
      </c>
      <c r="E26" s="23"/>
      <c r="F26" s="23"/>
      <c r="G26" s="3"/>
      <c r="H26" s="3"/>
      <c r="I26" s="3"/>
      <c r="J26" s="3"/>
      <c r="K26" s="3"/>
      <c r="L26" s="3">
        <v>19971</v>
      </c>
      <c r="M26" s="3">
        <v>30508</v>
      </c>
      <c r="N26" s="3">
        <v>42185</v>
      </c>
      <c r="O26" s="3">
        <v>48739</v>
      </c>
      <c r="P26" s="3">
        <v>42997</v>
      </c>
      <c r="Q26" s="3">
        <v>66518</v>
      </c>
      <c r="R26" s="3">
        <v>73318</v>
      </c>
      <c r="S26" s="3">
        <v>83276</v>
      </c>
      <c r="T26" s="3">
        <v>105164</v>
      </c>
      <c r="U26" s="3">
        <v>87730</v>
      </c>
      <c r="V26" s="3">
        <v>92354</v>
      </c>
      <c r="W26" s="3">
        <v>107282</v>
      </c>
      <c r="X26" s="3">
        <v>94811</v>
      </c>
      <c r="Y26" s="3">
        <f>AK26</f>
        <v>92302</v>
      </c>
      <c r="Z26" s="3"/>
      <c r="AA26" s="3"/>
      <c r="AB26" s="3"/>
      <c r="AC26" s="3"/>
      <c r="AD26" s="3"/>
      <c r="AE26" s="89" t="s">
        <v>80</v>
      </c>
      <c r="AF26" s="90"/>
      <c r="AG26" s="92">
        <v>87730</v>
      </c>
      <c r="AH26" s="92">
        <v>92354</v>
      </c>
      <c r="AI26" s="92">
        <v>107282</v>
      </c>
      <c r="AJ26" s="92">
        <v>94811</v>
      </c>
      <c r="AK26" s="92">
        <v>92302</v>
      </c>
    </row>
    <row r="27" spans="4:37" ht="16">
      <c r="D27" s="14" t="s">
        <v>81</v>
      </c>
      <c r="E27" s="24"/>
      <c r="F27" s="24"/>
      <c r="G27" s="4"/>
      <c r="H27" s="4"/>
      <c r="I27" s="4"/>
      <c r="J27" s="4"/>
      <c r="K27" s="4"/>
      <c r="L27" s="4">
        <v>14543</v>
      </c>
      <c r="M27" s="4">
        <v>22072</v>
      </c>
      <c r="N27" s="4">
        <v>30475</v>
      </c>
      <c r="O27" s="4">
        <v>29965</v>
      </c>
      <c r="P27" s="4">
        <v>32675</v>
      </c>
      <c r="Q27" s="4">
        <v>56930</v>
      </c>
      <c r="R27" s="4">
        <v>56224</v>
      </c>
      <c r="S27" s="4">
        <v>70064</v>
      </c>
      <c r="T27" s="4">
        <v>90355</v>
      </c>
      <c r="U27" s="4">
        <v>75369</v>
      </c>
      <c r="V27" s="4">
        <v>65120</v>
      </c>
      <c r="W27" s="4">
        <v>67859</v>
      </c>
      <c r="X27" s="4">
        <v>11171</v>
      </c>
      <c r="Y27" s="3">
        <f t="shared" ref="Y27:Y90" si="9">AK27</f>
        <v>11264</v>
      </c>
      <c r="Z27" s="4"/>
      <c r="AA27" s="4"/>
      <c r="AB27" s="4"/>
      <c r="AC27" s="4"/>
      <c r="AD27" s="4"/>
      <c r="AE27" s="93" t="s">
        <v>81</v>
      </c>
      <c r="AF27" s="90"/>
      <c r="AG27" s="94">
        <v>75369</v>
      </c>
      <c r="AH27" s="94">
        <v>65120</v>
      </c>
      <c r="AI27" s="94">
        <v>67859</v>
      </c>
      <c r="AJ27" s="94">
        <v>11171</v>
      </c>
      <c r="AK27" s="94">
        <v>11264</v>
      </c>
    </row>
    <row r="28" spans="4:37" ht="16">
      <c r="D28" s="14" t="s">
        <v>82</v>
      </c>
      <c r="E28" s="24"/>
      <c r="F28" s="24"/>
      <c r="G28" s="5"/>
      <c r="H28" s="5"/>
      <c r="I28" s="5"/>
      <c r="J28" s="4"/>
      <c r="K28" s="4"/>
      <c r="L28" s="4">
        <v>0</v>
      </c>
      <c r="M28" s="4">
        <v>0</v>
      </c>
      <c r="N28" s="4">
        <v>0</v>
      </c>
      <c r="O28" s="5">
        <v>0</v>
      </c>
      <c r="P28" s="5">
        <v>0</v>
      </c>
      <c r="Q28" s="5">
        <v>0</v>
      </c>
      <c r="R28" s="5">
        <v>0</v>
      </c>
      <c r="S28" s="5">
        <v>0</v>
      </c>
      <c r="T28" s="5">
        <v>0</v>
      </c>
      <c r="U28" s="5">
        <v>0</v>
      </c>
      <c r="V28" s="5">
        <v>15000</v>
      </c>
      <c r="W28" s="5">
        <v>23100</v>
      </c>
      <c r="X28" s="5">
        <v>65500</v>
      </c>
      <c r="Y28" s="3">
        <f t="shared" si="9"/>
        <v>65000</v>
      </c>
      <c r="Z28" s="5"/>
      <c r="AA28" s="5"/>
      <c r="AB28" s="5"/>
      <c r="AC28" s="5"/>
      <c r="AD28" s="5"/>
      <c r="AE28" s="93" t="s">
        <v>82</v>
      </c>
      <c r="AF28" s="90"/>
      <c r="AG28" s="90">
        <v>0</v>
      </c>
      <c r="AH28" s="94">
        <v>15000</v>
      </c>
      <c r="AI28" s="94">
        <v>23100</v>
      </c>
      <c r="AJ28" s="94">
        <v>65500</v>
      </c>
      <c r="AK28" s="94">
        <v>65000</v>
      </c>
    </row>
    <row r="29" spans="4:37" ht="16">
      <c r="D29" s="14" t="s">
        <v>83</v>
      </c>
      <c r="E29" s="24"/>
      <c r="F29" s="24"/>
      <c r="G29" s="4"/>
      <c r="H29" s="4"/>
      <c r="I29" s="4"/>
      <c r="J29" s="4"/>
      <c r="K29" s="4"/>
      <c r="L29" s="4">
        <v>5188</v>
      </c>
      <c r="M29" s="4">
        <v>7448</v>
      </c>
      <c r="N29" s="4">
        <v>10744</v>
      </c>
      <c r="O29" s="4">
        <v>17978</v>
      </c>
      <c r="P29" s="4">
        <v>9600</v>
      </c>
      <c r="Q29" s="4">
        <v>8508</v>
      </c>
      <c r="R29" s="4">
        <v>16134</v>
      </c>
      <c r="S29" s="4">
        <v>12418</v>
      </c>
      <c r="T29" s="4">
        <v>14005</v>
      </c>
      <c r="U29" s="4">
        <v>11721</v>
      </c>
      <c r="V29" s="4">
        <v>11286</v>
      </c>
      <c r="W29" s="4">
        <v>15082</v>
      </c>
      <c r="X29" s="4">
        <v>17329</v>
      </c>
      <c r="Y29" s="3">
        <f t="shared" si="9"/>
        <v>15061</v>
      </c>
      <c r="Z29" s="4"/>
      <c r="AA29" s="4"/>
      <c r="AB29" s="4"/>
      <c r="AC29" s="4"/>
      <c r="AD29" s="4"/>
      <c r="AE29" s="93" t="s">
        <v>83</v>
      </c>
      <c r="AF29" s="90"/>
      <c r="AG29" s="94">
        <v>11721</v>
      </c>
      <c r="AH29" s="94">
        <v>11286</v>
      </c>
      <c r="AI29" s="94">
        <v>15082</v>
      </c>
      <c r="AJ29" s="94">
        <v>17329</v>
      </c>
      <c r="AK29" s="94">
        <v>15061</v>
      </c>
    </row>
    <row r="30" spans="4:37" ht="16">
      <c r="D30" s="14" t="s">
        <v>84</v>
      </c>
      <c r="E30" s="24"/>
      <c r="F30" s="24"/>
      <c r="G30" s="4"/>
      <c r="H30" s="4"/>
      <c r="I30" s="4"/>
      <c r="J30" s="4"/>
      <c r="K30" s="4"/>
      <c r="L30" s="5">
        <v>224</v>
      </c>
      <c r="M30" s="4">
        <v>873</v>
      </c>
      <c r="N30" s="5">
        <v>949</v>
      </c>
      <c r="O30" s="5">
        <v>781</v>
      </c>
      <c r="P30" s="5">
        <v>706</v>
      </c>
      <c r="Q30" s="5">
        <v>1064</v>
      </c>
      <c r="R30" s="5">
        <v>959</v>
      </c>
      <c r="S30" s="4">
        <v>794</v>
      </c>
      <c r="T30" s="5">
        <v>804</v>
      </c>
      <c r="U30" s="5">
        <v>640</v>
      </c>
      <c r="V30" s="5">
        <v>947</v>
      </c>
      <c r="W30" s="5">
        <v>1088</v>
      </c>
      <c r="X30" s="5">
        <v>769</v>
      </c>
      <c r="Y30" s="3">
        <f t="shared" si="9"/>
        <v>760</v>
      </c>
      <c r="Z30" s="4"/>
      <c r="AA30" s="4"/>
      <c r="AB30" s="4"/>
      <c r="AC30" s="4"/>
      <c r="AD30" s="4"/>
      <c r="AE30" s="93" t="s">
        <v>84</v>
      </c>
      <c r="AF30" s="90"/>
      <c r="AG30" s="90">
        <v>640</v>
      </c>
      <c r="AH30" s="90">
        <v>947</v>
      </c>
      <c r="AI30" s="94">
        <v>1088</v>
      </c>
      <c r="AJ30" s="90">
        <v>769</v>
      </c>
      <c r="AK30" s="90">
        <v>760</v>
      </c>
    </row>
    <row r="31" spans="4:37" ht="16">
      <c r="D31" s="14" t="s">
        <v>85</v>
      </c>
      <c r="E31" s="24"/>
      <c r="F31" s="24"/>
      <c r="G31" s="5"/>
      <c r="H31" s="5"/>
      <c r="I31" s="4"/>
      <c r="J31" s="4"/>
      <c r="K31" s="4"/>
      <c r="L31" s="5">
        <v>16</v>
      </c>
      <c r="M31" s="5">
        <v>116</v>
      </c>
      <c r="N31" s="5">
        <v>16</v>
      </c>
      <c r="O31" s="5">
        <v>16</v>
      </c>
      <c r="P31" s="5">
        <v>16</v>
      </c>
      <c r="Q31" s="5">
        <v>16</v>
      </c>
      <c r="R31" s="5">
        <v>0</v>
      </c>
      <c r="S31" s="5">
        <v>0</v>
      </c>
      <c r="T31" s="5">
        <v>0</v>
      </c>
      <c r="U31" s="5">
        <v>0</v>
      </c>
      <c r="V31" s="5">
        <v>0</v>
      </c>
      <c r="W31" s="5">
        <v>152</v>
      </c>
      <c r="X31" s="5">
        <v>42</v>
      </c>
      <c r="Y31" s="3">
        <f t="shared" si="9"/>
        <v>217</v>
      </c>
      <c r="Z31" s="4"/>
      <c r="AA31" s="4"/>
      <c r="AB31" s="4"/>
      <c r="AC31" s="4"/>
      <c r="AD31" s="4"/>
      <c r="AE31" s="93" t="s">
        <v>85</v>
      </c>
      <c r="AF31" s="90"/>
      <c r="AG31" s="90">
        <v>0</v>
      </c>
      <c r="AH31" s="90">
        <v>0</v>
      </c>
      <c r="AI31" s="90">
        <v>152</v>
      </c>
      <c r="AJ31" s="90">
        <v>42</v>
      </c>
      <c r="AK31" s="90">
        <v>217</v>
      </c>
    </row>
    <row r="32" spans="4:37" ht="16">
      <c r="D32" s="13" t="s">
        <v>86</v>
      </c>
      <c r="E32" s="23"/>
      <c r="F32" s="23"/>
      <c r="G32" s="3"/>
      <c r="H32" s="3"/>
      <c r="I32" s="3"/>
      <c r="J32" s="3"/>
      <c r="K32" s="3"/>
      <c r="L32" s="3">
        <v>117796</v>
      </c>
      <c r="M32" s="3">
        <v>109462</v>
      </c>
      <c r="N32" s="3">
        <v>99429</v>
      </c>
      <c r="O32" s="3">
        <v>90142</v>
      </c>
      <c r="P32" s="3">
        <v>79782</v>
      </c>
      <c r="Q32" s="3">
        <v>71320</v>
      </c>
      <c r="R32" s="3">
        <v>60466</v>
      </c>
      <c r="S32" s="3">
        <v>52336</v>
      </c>
      <c r="T32" s="3">
        <v>48107</v>
      </c>
      <c r="U32" s="3">
        <v>49108</v>
      </c>
      <c r="V32" s="3">
        <v>43764</v>
      </c>
      <c r="W32" s="3">
        <v>40083</v>
      </c>
      <c r="X32" s="3">
        <v>39854</v>
      </c>
      <c r="Y32" s="3">
        <f t="shared" si="9"/>
        <v>41011</v>
      </c>
      <c r="Z32" s="3"/>
      <c r="AA32" s="3"/>
      <c r="AB32" s="3"/>
      <c r="AC32" s="3"/>
      <c r="AD32" s="3"/>
      <c r="AE32" s="89" t="s">
        <v>86</v>
      </c>
      <c r="AF32" s="90"/>
      <c r="AG32" s="92">
        <v>49108</v>
      </c>
      <c r="AH32" s="92">
        <v>43764</v>
      </c>
      <c r="AI32" s="92">
        <v>40083</v>
      </c>
      <c r="AJ32" s="92">
        <v>39854</v>
      </c>
      <c r="AK32" s="92">
        <v>41011</v>
      </c>
    </row>
    <row r="33" spans="4:37" ht="16">
      <c r="D33" s="14" t="s">
        <v>87</v>
      </c>
      <c r="E33" s="24"/>
      <c r="F33" s="24"/>
      <c r="G33" s="5"/>
      <c r="H33" s="5"/>
      <c r="I33" s="5"/>
      <c r="J33" s="4"/>
      <c r="K33" s="5"/>
      <c r="L33" s="5">
        <v>0</v>
      </c>
      <c r="M33" s="5">
        <v>0</v>
      </c>
      <c r="N33" s="5">
        <v>0</v>
      </c>
      <c r="O33" s="5">
        <v>0</v>
      </c>
      <c r="P33" s="5">
        <v>0</v>
      </c>
      <c r="Q33" s="5">
        <v>0</v>
      </c>
      <c r="R33" s="5">
        <v>0</v>
      </c>
      <c r="S33" s="5">
        <v>0</v>
      </c>
      <c r="T33" s="5">
        <v>0</v>
      </c>
      <c r="U33" s="5">
        <v>0</v>
      </c>
      <c r="V33" s="5">
        <v>0</v>
      </c>
      <c r="W33" s="5">
        <v>0</v>
      </c>
      <c r="X33" s="5">
        <v>0</v>
      </c>
      <c r="Y33" s="3">
        <f t="shared" si="9"/>
        <v>0</v>
      </c>
      <c r="Z33" s="4"/>
      <c r="AA33" s="4"/>
      <c r="AB33" s="4"/>
      <c r="AC33" s="4"/>
      <c r="AD33" s="4"/>
      <c r="AE33" s="93" t="s">
        <v>87</v>
      </c>
      <c r="AF33" s="90"/>
      <c r="AG33" s="90">
        <v>0</v>
      </c>
      <c r="AH33" s="90">
        <v>0</v>
      </c>
      <c r="AI33" s="90">
        <v>0</v>
      </c>
      <c r="AJ33" s="90">
        <v>0</v>
      </c>
      <c r="AK33" s="90">
        <v>0</v>
      </c>
    </row>
    <row r="34" spans="4:37" ht="16">
      <c r="D34" s="14" t="s">
        <v>88</v>
      </c>
      <c r="E34" s="24"/>
      <c r="F34" s="24"/>
      <c r="G34" s="4"/>
      <c r="H34" s="4"/>
      <c r="I34" s="4"/>
      <c r="J34" s="4"/>
      <c r="K34" s="4"/>
      <c r="L34" s="4">
        <v>117774</v>
      </c>
      <c r="M34" s="4">
        <v>109215</v>
      </c>
      <c r="N34" s="4">
        <v>99182</v>
      </c>
      <c r="O34" s="4">
        <v>89895</v>
      </c>
      <c r="P34" s="4">
        <v>79535</v>
      </c>
      <c r="Q34" s="4">
        <v>70243</v>
      </c>
      <c r="R34" s="4">
        <v>60266</v>
      </c>
      <c r="S34" s="4">
        <v>50376</v>
      </c>
      <c r="T34" s="4">
        <v>46920</v>
      </c>
      <c r="U34" s="4">
        <v>43145</v>
      </c>
      <c r="V34" s="4">
        <v>40022</v>
      </c>
      <c r="W34" s="4">
        <v>38024</v>
      </c>
      <c r="X34" s="4">
        <v>39110</v>
      </c>
      <c r="Y34" s="3">
        <f t="shared" si="9"/>
        <v>39508</v>
      </c>
      <c r="Z34" s="4"/>
      <c r="AA34" s="4"/>
      <c r="AB34" s="4"/>
      <c r="AC34" s="4"/>
      <c r="AD34" s="4"/>
      <c r="AE34" s="93" t="s">
        <v>88</v>
      </c>
      <c r="AF34" s="90"/>
      <c r="AG34" s="94">
        <v>43145</v>
      </c>
      <c r="AH34" s="94">
        <v>40022</v>
      </c>
      <c r="AI34" s="94">
        <v>38024</v>
      </c>
      <c r="AJ34" s="94">
        <v>39110</v>
      </c>
      <c r="AK34" s="94">
        <v>39508</v>
      </c>
    </row>
    <row r="35" spans="4:37" ht="16">
      <c r="D35" s="14" t="s">
        <v>89</v>
      </c>
      <c r="E35" s="24"/>
      <c r="F35" s="24"/>
      <c r="G35" s="5"/>
      <c r="H35" s="5"/>
      <c r="I35" s="5"/>
      <c r="J35" s="4"/>
      <c r="K35" s="4"/>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89</v>
      </c>
      <c r="AF35" s="90"/>
      <c r="AG35" s="90">
        <v>0</v>
      </c>
      <c r="AH35" s="90">
        <v>0</v>
      </c>
      <c r="AI35" s="90">
        <v>0</v>
      </c>
      <c r="AJ35" s="90">
        <v>0</v>
      </c>
      <c r="AK35" s="90">
        <v>0</v>
      </c>
    </row>
    <row r="36" spans="4:37" ht="16">
      <c r="D36" s="14" t="s">
        <v>90</v>
      </c>
      <c r="E36" s="24"/>
      <c r="F36" s="24"/>
      <c r="G36" s="4"/>
      <c r="H36" s="4"/>
      <c r="I36" s="5"/>
      <c r="J36" s="4"/>
      <c r="K36" s="4"/>
      <c r="L36" s="5">
        <v>23</v>
      </c>
      <c r="M36" s="5">
        <v>247</v>
      </c>
      <c r="N36" s="5">
        <v>247</v>
      </c>
      <c r="O36" s="5">
        <v>247</v>
      </c>
      <c r="P36" s="5">
        <v>247</v>
      </c>
      <c r="Q36" s="5">
        <v>247</v>
      </c>
      <c r="R36" s="5">
        <v>0</v>
      </c>
      <c r="S36" s="5">
        <v>0</v>
      </c>
      <c r="T36" s="5">
        <v>0</v>
      </c>
      <c r="U36" s="5">
        <v>0</v>
      </c>
      <c r="V36" s="5">
        <v>0</v>
      </c>
      <c r="W36" s="5">
        <v>0</v>
      </c>
      <c r="X36" s="5">
        <v>0</v>
      </c>
      <c r="Y36" s="3">
        <f t="shared" si="9"/>
        <v>0</v>
      </c>
      <c r="Z36" s="4"/>
      <c r="AA36" s="4"/>
      <c r="AB36" s="4"/>
      <c r="AC36" s="4"/>
      <c r="AD36" s="4"/>
      <c r="AE36" s="93" t="s">
        <v>90</v>
      </c>
      <c r="AF36" s="90"/>
      <c r="AG36" s="90">
        <v>0</v>
      </c>
      <c r="AH36" s="90">
        <v>0</v>
      </c>
      <c r="AI36" s="90">
        <v>0</v>
      </c>
      <c r="AJ36" s="90">
        <v>0</v>
      </c>
      <c r="AK36" s="90">
        <v>0</v>
      </c>
    </row>
    <row r="37" spans="4:37" ht="16">
      <c r="D37" s="14" t="s">
        <v>91</v>
      </c>
      <c r="E37" s="24"/>
      <c r="F37" s="24"/>
      <c r="G37" s="5"/>
      <c r="H37" s="5"/>
      <c r="I37" s="5"/>
      <c r="J37" s="4"/>
      <c r="K37" s="4"/>
      <c r="L37" s="5">
        <v>0</v>
      </c>
      <c r="M37" s="5">
        <v>0</v>
      </c>
      <c r="N37" s="5">
        <v>0</v>
      </c>
      <c r="O37" s="5">
        <v>0</v>
      </c>
      <c r="P37" s="5">
        <v>0</v>
      </c>
      <c r="Q37" s="5">
        <v>0</v>
      </c>
      <c r="R37" s="5">
        <v>0</v>
      </c>
      <c r="S37" s="5">
        <v>0</v>
      </c>
      <c r="T37" s="5">
        <v>0</v>
      </c>
      <c r="U37" s="5">
        <v>0</v>
      </c>
      <c r="V37" s="5">
        <v>0</v>
      </c>
      <c r="W37" s="5">
        <v>0</v>
      </c>
      <c r="X37" s="5">
        <v>0</v>
      </c>
      <c r="Y37" s="3">
        <f t="shared" si="9"/>
        <v>0</v>
      </c>
      <c r="Z37" s="5"/>
      <c r="AA37" s="5"/>
      <c r="AB37" s="5"/>
      <c r="AC37" s="5"/>
      <c r="AD37" s="5"/>
      <c r="AE37" s="93" t="s">
        <v>91</v>
      </c>
      <c r="AF37" s="90"/>
      <c r="AG37" s="90">
        <v>0</v>
      </c>
      <c r="AH37" s="90">
        <v>0</v>
      </c>
      <c r="AI37" s="90">
        <v>0</v>
      </c>
      <c r="AJ37" s="90">
        <v>0</v>
      </c>
      <c r="AK37" s="90">
        <v>0</v>
      </c>
    </row>
    <row r="38" spans="4:37" ht="16">
      <c r="D38" s="14" t="s">
        <v>92</v>
      </c>
      <c r="E38" s="24"/>
      <c r="F38" s="24"/>
      <c r="G38" s="5"/>
      <c r="H38" s="4"/>
      <c r="I38" s="5"/>
      <c r="J38" s="4"/>
      <c r="K38" s="4"/>
      <c r="L38" s="5">
        <v>0</v>
      </c>
      <c r="M38" s="4">
        <v>0</v>
      </c>
      <c r="N38" s="4">
        <v>0</v>
      </c>
      <c r="O38" s="4">
        <v>0</v>
      </c>
      <c r="P38" s="4">
        <v>0</v>
      </c>
      <c r="Q38" s="4">
        <v>830</v>
      </c>
      <c r="R38" s="5">
        <v>199</v>
      </c>
      <c r="S38" s="5">
        <v>1960</v>
      </c>
      <c r="T38" s="5">
        <v>1187</v>
      </c>
      <c r="U38" s="5">
        <v>5964</v>
      </c>
      <c r="V38" s="5">
        <v>3742</v>
      </c>
      <c r="W38" s="5">
        <v>2059</v>
      </c>
      <c r="X38" s="5">
        <v>744</v>
      </c>
      <c r="Y38" s="3">
        <f t="shared" si="9"/>
        <v>1503</v>
      </c>
      <c r="Z38" s="4"/>
      <c r="AA38" s="4"/>
      <c r="AB38" s="4"/>
      <c r="AC38" s="4"/>
      <c r="AD38" s="4"/>
      <c r="AE38" s="93" t="s">
        <v>92</v>
      </c>
      <c r="AF38" s="90"/>
      <c r="AG38" s="94">
        <v>5964</v>
      </c>
      <c r="AH38" s="94">
        <v>3742</v>
      </c>
      <c r="AI38" s="94">
        <v>2059</v>
      </c>
      <c r="AJ38" s="90">
        <v>744</v>
      </c>
      <c r="AK38" s="94">
        <v>1503</v>
      </c>
    </row>
    <row r="39" spans="4:37" ht="16">
      <c r="D39" s="15" t="s">
        <v>93</v>
      </c>
      <c r="E39" s="25"/>
      <c r="F39" s="25"/>
      <c r="G39" s="5"/>
      <c r="H39" s="5"/>
      <c r="I39" s="5"/>
      <c r="J39" s="5"/>
      <c r="K39" s="5"/>
      <c r="L39" s="5">
        <v>0</v>
      </c>
      <c r="M39" s="5">
        <v>0</v>
      </c>
      <c r="N39" s="5">
        <v>0</v>
      </c>
      <c r="O39" s="5">
        <v>0</v>
      </c>
      <c r="P39" s="5">
        <v>0</v>
      </c>
      <c r="Q39" s="5">
        <v>0</v>
      </c>
      <c r="R39" s="5">
        <v>0</v>
      </c>
      <c r="S39" s="5">
        <v>0</v>
      </c>
      <c r="T39" s="5">
        <v>0</v>
      </c>
      <c r="U39" s="5">
        <v>0</v>
      </c>
      <c r="V39" s="5">
        <v>0</v>
      </c>
      <c r="W39" s="5">
        <v>0</v>
      </c>
      <c r="X39" s="5">
        <v>0</v>
      </c>
      <c r="Y39" s="3">
        <f t="shared" si="9"/>
        <v>0</v>
      </c>
      <c r="Z39" s="5"/>
      <c r="AA39" s="5"/>
      <c r="AB39" s="5"/>
      <c r="AC39" s="5"/>
      <c r="AD39" s="5"/>
      <c r="AE39" s="93" t="s">
        <v>93</v>
      </c>
      <c r="AF39" s="90"/>
      <c r="AG39" s="90">
        <v>0</v>
      </c>
      <c r="AH39" s="90">
        <v>0</v>
      </c>
      <c r="AI39" s="90">
        <v>0</v>
      </c>
      <c r="AJ39" s="90">
        <v>0</v>
      </c>
      <c r="AK39" s="90">
        <v>0</v>
      </c>
    </row>
    <row r="40" spans="4:37" ht="16">
      <c r="D40" s="16" t="s">
        <v>94</v>
      </c>
      <c r="E40" s="26"/>
      <c r="F40" s="26"/>
      <c r="G40" s="3"/>
      <c r="H40" s="3"/>
      <c r="I40" s="3"/>
      <c r="J40" s="3"/>
      <c r="K40" s="3"/>
      <c r="L40" s="3">
        <v>137767</v>
      </c>
      <c r="M40" s="3">
        <v>139970</v>
      </c>
      <c r="N40" s="3">
        <v>141614</v>
      </c>
      <c r="O40" s="3">
        <v>138882</v>
      </c>
      <c r="P40" s="3">
        <v>122778</v>
      </c>
      <c r="Q40" s="3">
        <v>137838</v>
      </c>
      <c r="R40" s="3">
        <v>133784</v>
      </c>
      <c r="S40" s="3">
        <v>135613</v>
      </c>
      <c r="T40" s="3">
        <v>153272</v>
      </c>
      <c r="U40" s="3">
        <v>136838</v>
      </c>
      <c r="V40" s="3">
        <v>136118</v>
      </c>
      <c r="W40" s="3">
        <v>147364</v>
      </c>
      <c r="X40" s="3">
        <v>134665</v>
      </c>
      <c r="Y40" s="3">
        <f t="shared" si="9"/>
        <v>133313</v>
      </c>
      <c r="Z40" s="3"/>
      <c r="AA40" s="3"/>
      <c r="AB40" s="3"/>
      <c r="AC40" s="3"/>
      <c r="AD40" s="3"/>
      <c r="AE40" s="89" t="s">
        <v>94</v>
      </c>
      <c r="AF40" s="90"/>
      <c r="AG40" s="92">
        <v>136838</v>
      </c>
      <c r="AH40" s="92">
        <v>136118</v>
      </c>
      <c r="AI40" s="92">
        <v>147364</v>
      </c>
      <c r="AJ40" s="92">
        <v>134665</v>
      </c>
      <c r="AK40" s="92">
        <v>133313</v>
      </c>
    </row>
    <row r="41" spans="4:37" ht="16">
      <c r="D41" s="12" t="s">
        <v>95</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95</v>
      </c>
      <c r="AF41" s="90"/>
      <c r="AG41" s="91"/>
      <c r="AH41" s="91"/>
      <c r="AI41" s="91"/>
      <c r="AJ41" s="91"/>
      <c r="AK41" s="91"/>
    </row>
    <row r="42" spans="4:37" ht="16">
      <c r="D42" s="13" t="s">
        <v>96</v>
      </c>
      <c r="E42" s="23"/>
      <c r="F42" s="23"/>
      <c r="G42" s="3"/>
      <c r="H42" s="3"/>
      <c r="I42" s="3"/>
      <c r="J42" s="3"/>
      <c r="K42" s="3"/>
      <c r="L42" s="3">
        <v>37810</v>
      </c>
      <c r="M42" s="3">
        <v>29416</v>
      </c>
      <c r="N42" s="3">
        <v>20927</v>
      </c>
      <c r="O42" s="3">
        <v>9514</v>
      </c>
      <c r="P42" s="3">
        <v>12021</v>
      </c>
      <c r="Q42" s="3">
        <v>28351</v>
      </c>
      <c r="R42" s="3">
        <v>24974</v>
      </c>
      <c r="S42" s="3">
        <v>5882</v>
      </c>
      <c r="T42" s="3">
        <v>12467</v>
      </c>
      <c r="U42" s="3">
        <v>9025</v>
      </c>
      <c r="V42" s="3">
        <v>27178</v>
      </c>
      <c r="W42" s="3">
        <v>11279</v>
      </c>
      <c r="X42" s="3">
        <v>12331</v>
      </c>
      <c r="Y42" s="3">
        <f t="shared" si="9"/>
        <v>17331</v>
      </c>
      <c r="Z42" s="3"/>
      <c r="AA42" s="3"/>
      <c r="AB42" s="3"/>
      <c r="AC42" s="3"/>
      <c r="AD42" s="3"/>
      <c r="AE42" s="89" t="s">
        <v>96</v>
      </c>
      <c r="AF42" s="90"/>
      <c r="AG42" s="92">
        <v>9025</v>
      </c>
      <c r="AH42" s="92">
        <v>27178</v>
      </c>
      <c r="AI42" s="92">
        <v>11279</v>
      </c>
      <c r="AJ42" s="92">
        <v>12331</v>
      </c>
      <c r="AK42" s="92">
        <v>17331</v>
      </c>
    </row>
    <row r="43" spans="4:37" ht="16">
      <c r="D43" s="14" t="s">
        <v>97</v>
      </c>
      <c r="E43" s="24"/>
      <c r="F43" s="24"/>
      <c r="G43" s="4"/>
      <c r="H43" s="4"/>
      <c r="I43" s="4"/>
      <c r="J43" s="4"/>
      <c r="K43" s="4"/>
      <c r="L43" s="4">
        <v>10040</v>
      </c>
      <c r="M43" s="4">
        <v>8589</v>
      </c>
      <c r="N43" s="4">
        <v>7357</v>
      </c>
      <c r="O43" s="4">
        <v>9514</v>
      </c>
      <c r="P43" s="4">
        <v>12021</v>
      </c>
      <c r="Q43" s="4">
        <v>28351</v>
      </c>
      <c r="R43" s="4">
        <v>24974</v>
      </c>
      <c r="S43" s="4">
        <v>5882</v>
      </c>
      <c r="T43" s="4">
        <v>12467</v>
      </c>
      <c r="U43" s="4">
        <v>9025</v>
      </c>
      <c r="V43" s="4">
        <v>27178</v>
      </c>
      <c r="W43" s="4">
        <v>11279</v>
      </c>
      <c r="X43" s="4">
        <v>12331</v>
      </c>
      <c r="Y43" s="3">
        <f t="shared" si="9"/>
        <v>17331</v>
      </c>
      <c r="Z43" s="4"/>
      <c r="AA43" s="4"/>
      <c r="AB43" s="4"/>
      <c r="AC43" s="4"/>
      <c r="AD43" s="4"/>
      <c r="AE43" s="93" t="s">
        <v>97</v>
      </c>
      <c r="AF43" s="90"/>
      <c r="AG43" s="94">
        <v>9025</v>
      </c>
      <c r="AH43" s="94">
        <v>27178</v>
      </c>
      <c r="AI43" s="94">
        <v>11279</v>
      </c>
      <c r="AJ43" s="94">
        <v>12331</v>
      </c>
      <c r="AK43" s="94">
        <v>17331</v>
      </c>
    </row>
    <row r="44" spans="4:37" ht="16">
      <c r="D44" s="17" t="s">
        <v>98</v>
      </c>
      <c r="E44" s="27"/>
      <c r="F44" s="27"/>
      <c r="G44" s="4"/>
      <c r="H44" s="4"/>
      <c r="I44" s="4"/>
      <c r="J44" s="4"/>
      <c r="K44" s="4"/>
      <c r="L44" s="5">
        <v>6942</v>
      </c>
      <c r="M44" s="5">
        <v>6942</v>
      </c>
      <c r="N44" s="5">
        <v>0</v>
      </c>
      <c r="O44" s="5">
        <v>0</v>
      </c>
      <c r="P44" s="5">
        <v>0</v>
      </c>
      <c r="Q44" s="5">
        <v>0</v>
      </c>
      <c r="R44" s="5">
        <v>0</v>
      </c>
      <c r="S44" s="5">
        <v>0</v>
      </c>
      <c r="T44" s="5">
        <v>0</v>
      </c>
      <c r="U44" s="5">
        <v>0</v>
      </c>
      <c r="V44" s="5">
        <v>0</v>
      </c>
      <c r="W44" s="4">
        <v>0</v>
      </c>
      <c r="X44" s="4">
        <v>0</v>
      </c>
      <c r="Y44" s="3">
        <f t="shared" si="9"/>
        <v>0</v>
      </c>
      <c r="Z44" s="4"/>
      <c r="AA44" s="4"/>
      <c r="AB44" s="4"/>
      <c r="AC44" s="4"/>
      <c r="AD44" s="4"/>
      <c r="AE44" s="93" t="s">
        <v>98</v>
      </c>
      <c r="AF44" s="90"/>
      <c r="AG44" s="90">
        <v>0</v>
      </c>
      <c r="AH44" s="90">
        <v>0</v>
      </c>
      <c r="AI44" s="90">
        <v>0</v>
      </c>
      <c r="AJ44" s="90">
        <v>0</v>
      </c>
      <c r="AK44" s="90">
        <v>0</v>
      </c>
    </row>
    <row r="45" spans="4:37" ht="16">
      <c r="D45" s="17" t="s">
        <v>99</v>
      </c>
      <c r="E45" s="27"/>
      <c r="F45" s="27"/>
      <c r="G45" s="5"/>
      <c r="H45" s="5"/>
      <c r="I45" s="5"/>
      <c r="J45" s="5"/>
      <c r="K45" s="5"/>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99</v>
      </c>
      <c r="AF45" s="90"/>
      <c r="AG45" s="90">
        <v>0</v>
      </c>
      <c r="AH45" s="90">
        <v>0</v>
      </c>
      <c r="AI45" s="90">
        <v>0</v>
      </c>
      <c r="AJ45" s="90">
        <v>0</v>
      </c>
      <c r="AK45" s="90">
        <v>0</v>
      </c>
    </row>
    <row r="46" spans="4:37" ht="16">
      <c r="D46" s="17" t="s">
        <v>100</v>
      </c>
      <c r="E46" s="27"/>
      <c r="F46" s="27"/>
      <c r="G46" s="4"/>
      <c r="H46" s="4"/>
      <c r="I46" s="4"/>
      <c r="J46" s="4"/>
      <c r="K46" s="4"/>
      <c r="L46" s="5">
        <v>297</v>
      </c>
      <c r="M46" s="5">
        <v>202</v>
      </c>
      <c r="N46" s="5">
        <v>204</v>
      </c>
      <c r="O46" s="5">
        <v>242</v>
      </c>
      <c r="P46" s="4">
        <v>203</v>
      </c>
      <c r="Q46" s="5">
        <v>302</v>
      </c>
      <c r="R46" s="5">
        <v>228</v>
      </c>
      <c r="S46" s="5">
        <v>218</v>
      </c>
      <c r="T46" s="5">
        <v>2036</v>
      </c>
      <c r="U46" s="5">
        <v>240</v>
      </c>
      <c r="V46" s="5">
        <v>271</v>
      </c>
      <c r="W46" s="5">
        <v>620</v>
      </c>
      <c r="X46" s="5">
        <v>587</v>
      </c>
      <c r="Y46" s="3">
        <f t="shared" si="9"/>
        <v>47</v>
      </c>
      <c r="Z46" s="4"/>
      <c r="AA46" s="4"/>
      <c r="AB46" s="4"/>
      <c r="AC46" s="4"/>
      <c r="AD46" s="4"/>
      <c r="AE46" s="93" t="s">
        <v>100</v>
      </c>
      <c r="AF46" s="90"/>
      <c r="AG46" s="90">
        <v>240</v>
      </c>
      <c r="AH46" s="90">
        <v>271</v>
      </c>
      <c r="AI46" s="90">
        <v>620</v>
      </c>
      <c r="AJ46" s="90">
        <v>587</v>
      </c>
      <c r="AK46" s="90">
        <v>47</v>
      </c>
    </row>
    <row r="47" spans="4:37" ht="16">
      <c r="D47" s="17" t="s">
        <v>101</v>
      </c>
      <c r="E47" s="27"/>
      <c r="F47" s="27"/>
      <c r="G47" s="5"/>
      <c r="H47" s="5"/>
      <c r="I47" s="5"/>
      <c r="J47" s="4"/>
      <c r="K47" s="4"/>
      <c r="L47" s="5">
        <v>0</v>
      </c>
      <c r="M47" s="5">
        <v>0</v>
      </c>
      <c r="N47" s="5">
        <v>0</v>
      </c>
      <c r="O47" s="5">
        <v>0</v>
      </c>
      <c r="P47" s="5">
        <v>0</v>
      </c>
      <c r="Q47" s="5">
        <v>0</v>
      </c>
      <c r="R47" s="5">
        <v>0</v>
      </c>
      <c r="S47" s="5">
        <v>0</v>
      </c>
      <c r="T47" s="5">
        <v>0</v>
      </c>
      <c r="U47" s="5">
        <v>0</v>
      </c>
      <c r="V47" s="5">
        <v>0</v>
      </c>
      <c r="W47" s="5">
        <v>0</v>
      </c>
      <c r="X47" s="5">
        <v>0</v>
      </c>
      <c r="Y47" s="3">
        <f t="shared" si="9"/>
        <v>0</v>
      </c>
      <c r="Z47" s="4"/>
      <c r="AA47" s="4"/>
      <c r="AB47" s="4"/>
      <c r="AC47" s="4"/>
      <c r="AD47" s="4"/>
      <c r="AE47" s="93" t="s">
        <v>101</v>
      </c>
      <c r="AF47" s="90"/>
      <c r="AG47" s="90">
        <v>0</v>
      </c>
      <c r="AH47" s="90">
        <v>0</v>
      </c>
      <c r="AI47" s="90">
        <v>0</v>
      </c>
      <c r="AJ47" s="90">
        <v>0</v>
      </c>
      <c r="AK47" s="90">
        <v>0</v>
      </c>
    </row>
    <row r="48" spans="4:37" ht="16">
      <c r="D48" s="17" t="s">
        <v>102</v>
      </c>
      <c r="E48" s="27"/>
      <c r="F48" s="27"/>
      <c r="G48" s="4"/>
      <c r="H48" s="4"/>
      <c r="I48" s="4"/>
      <c r="J48" s="4"/>
      <c r="K48" s="4"/>
      <c r="L48" s="4">
        <v>1433</v>
      </c>
      <c r="M48" s="4">
        <v>596</v>
      </c>
      <c r="N48" s="4">
        <v>3514</v>
      </c>
      <c r="O48" s="4">
        <v>2692</v>
      </c>
      <c r="P48" s="4">
        <v>5891</v>
      </c>
      <c r="Q48" s="4">
        <v>2361</v>
      </c>
      <c r="R48" s="4">
        <v>2420</v>
      </c>
      <c r="S48" s="4">
        <v>1345</v>
      </c>
      <c r="T48" s="4">
        <v>4118</v>
      </c>
      <c r="U48" s="4">
        <v>3516</v>
      </c>
      <c r="V48" s="4">
        <v>2660</v>
      </c>
      <c r="W48" s="5">
        <v>3987</v>
      </c>
      <c r="X48" s="4">
        <v>4376</v>
      </c>
      <c r="Y48" s="3">
        <f t="shared" si="9"/>
        <v>8011</v>
      </c>
      <c r="Z48" s="4"/>
      <c r="AA48" s="4"/>
      <c r="AB48" s="4"/>
      <c r="AC48" s="4"/>
      <c r="AD48" s="4"/>
      <c r="AE48" s="93" t="s">
        <v>102</v>
      </c>
      <c r="AF48" s="90"/>
      <c r="AG48" s="94">
        <v>3516</v>
      </c>
      <c r="AH48" s="94">
        <v>2660</v>
      </c>
      <c r="AI48" s="94">
        <v>3987</v>
      </c>
      <c r="AJ48" s="94">
        <v>4376</v>
      </c>
      <c r="AK48" s="94">
        <v>8011</v>
      </c>
    </row>
    <row r="49" spans="4:37" ht="16">
      <c r="D49" s="17" t="s">
        <v>103</v>
      </c>
      <c r="E49" s="27"/>
      <c r="F49" s="27"/>
      <c r="G49" s="5"/>
      <c r="H49" s="5"/>
      <c r="I49" s="4"/>
      <c r="J49" s="4"/>
      <c r="K49" s="4"/>
      <c r="L49" s="4">
        <v>316</v>
      </c>
      <c r="M49" s="4">
        <v>720</v>
      </c>
      <c r="N49" s="4">
        <v>755</v>
      </c>
      <c r="O49" s="4">
        <v>1605</v>
      </c>
      <c r="P49" s="4">
        <v>538</v>
      </c>
      <c r="Q49" s="4">
        <v>1145</v>
      </c>
      <c r="R49" s="4">
        <v>1131</v>
      </c>
      <c r="S49" s="4">
        <v>2046</v>
      </c>
      <c r="T49" s="5">
        <v>2174</v>
      </c>
      <c r="U49" s="4">
        <v>1991</v>
      </c>
      <c r="V49" s="5">
        <v>2413</v>
      </c>
      <c r="W49" s="5">
        <v>3894</v>
      </c>
      <c r="X49" s="5">
        <v>3155</v>
      </c>
      <c r="Y49" s="3">
        <f t="shared" si="9"/>
        <v>4610</v>
      </c>
      <c r="Z49" s="4"/>
      <c r="AA49" s="4"/>
      <c r="AB49" s="4"/>
      <c r="AC49" s="4"/>
      <c r="AD49" s="4"/>
      <c r="AE49" s="93" t="s">
        <v>103</v>
      </c>
      <c r="AF49" s="90"/>
      <c r="AG49" s="94">
        <v>1991</v>
      </c>
      <c r="AH49" s="94">
        <v>2413</v>
      </c>
      <c r="AI49" s="94">
        <v>3894</v>
      </c>
      <c r="AJ49" s="94">
        <v>3155</v>
      </c>
      <c r="AK49" s="94">
        <v>4610</v>
      </c>
    </row>
    <row r="50" spans="4:37" ht="16">
      <c r="D50" s="17" t="s">
        <v>104</v>
      </c>
      <c r="E50" s="27"/>
      <c r="F50" s="27"/>
      <c r="G50" s="5"/>
      <c r="H50" s="5"/>
      <c r="I50" s="5"/>
      <c r="J50" s="4"/>
      <c r="K50" s="4"/>
      <c r="L50" s="5">
        <v>0</v>
      </c>
      <c r="M50" s="5">
        <v>0</v>
      </c>
      <c r="N50" s="5">
        <v>1734</v>
      </c>
      <c r="O50" s="4">
        <v>3348</v>
      </c>
      <c r="P50" s="5">
        <v>4042</v>
      </c>
      <c r="Q50" s="5">
        <v>3889</v>
      </c>
      <c r="R50" s="5">
        <v>671</v>
      </c>
      <c r="S50" s="4">
        <v>945</v>
      </c>
      <c r="T50" s="4">
        <v>983</v>
      </c>
      <c r="U50" s="4">
        <v>1088</v>
      </c>
      <c r="V50" s="4">
        <v>535</v>
      </c>
      <c r="W50" s="5">
        <v>375</v>
      </c>
      <c r="X50" s="5">
        <v>378</v>
      </c>
      <c r="Y50" s="3">
        <f t="shared" si="9"/>
        <v>318</v>
      </c>
      <c r="Z50" s="4"/>
      <c r="AA50" s="4"/>
      <c r="AB50" s="4"/>
      <c r="AC50" s="4"/>
      <c r="AD50" s="4"/>
      <c r="AE50" s="93" t="s">
        <v>104</v>
      </c>
      <c r="AF50" s="90"/>
      <c r="AG50" s="94">
        <v>1088</v>
      </c>
      <c r="AH50" s="90">
        <v>535</v>
      </c>
      <c r="AI50" s="90">
        <v>375</v>
      </c>
      <c r="AJ50" s="90">
        <v>378</v>
      </c>
      <c r="AK50" s="90">
        <v>318</v>
      </c>
    </row>
    <row r="51" spans="4:37" ht="16">
      <c r="D51" s="17" t="s">
        <v>105</v>
      </c>
      <c r="E51" s="27"/>
      <c r="F51" s="27"/>
      <c r="G51" s="5"/>
      <c r="H51" s="5"/>
      <c r="I51" s="5"/>
      <c r="J51" s="5"/>
      <c r="K51" s="5"/>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105</v>
      </c>
      <c r="AF51" s="90"/>
      <c r="AG51" s="90">
        <v>0</v>
      </c>
      <c r="AH51" s="90">
        <v>0</v>
      </c>
      <c r="AI51" s="90">
        <v>0</v>
      </c>
      <c r="AJ51" s="90">
        <v>0</v>
      </c>
      <c r="AK51" s="90">
        <v>0</v>
      </c>
    </row>
    <row r="52" spans="4:37" ht="16">
      <c r="D52" s="17" t="s">
        <v>106</v>
      </c>
      <c r="E52" s="27"/>
      <c r="F52" s="27"/>
      <c r="G52" s="5"/>
      <c r="H52" s="5"/>
      <c r="I52" s="5"/>
      <c r="J52" s="5"/>
      <c r="K52" s="5"/>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106</v>
      </c>
      <c r="AF52" s="90"/>
      <c r="AG52" s="90">
        <v>0</v>
      </c>
      <c r="AH52" s="90">
        <v>0</v>
      </c>
      <c r="AI52" s="90">
        <v>0</v>
      </c>
      <c r="AJ52" s="90">
        <v>0</v>
      </c>
      <c r="AK52" s="90">
        <v>0</v>
      </c>
    </row>
    <row r="53" spans="4:37" ht="16">
      <c r="D53" s="17" t="s">
        <v>107</v>
      </c>
      <c r="E53" s="27"/>
      <c r="F53" s="27"/>
      <c r="G53" s="5"/>
      <c r="H53" s="5"/>
      <c r="I53" s="5"/>
      <c r="J53" s="5"/>
      <c r="K53" s="5"/>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107</v>
      </c>
      <c r="AF53" s="90"/>
      <c r="AG53" s="90">
        <v>0</v>
      </c>
      <c r="AH53" s="90">
        <v>0</v>
      </c>
      <c r="AI53" s="90">
        <v>0</v>
      </c>
      <c r="AJ53" s="90">
        <v>0</v>
      </c>
      <c r="AK53" s="90">
        <v>0</v>
      </c>
    </row>
    <row r="54" spans="4:37" ht="16">
      <c r="D54" s="17" t="s">
        <v>108</v>
      </c>
      <c r="E54" s="27"/>
      <c r="F54" s="27"/>
      <c r="G54" s="5"/>
      <c r="H54" s="5"/>
      <c r="I54" s="5"/>
      <c r="J54" s="4"/>
      <c r="K54" s="4"/>
      <c r="L54" s="4">
        <v>44</v>
      </c>
      <c r="M54" s="5">
        <v>44</v>
      </c>
      <c r="N54" s="4">
        <v>65</v>
      </c>
      <c r="O54" s="5">
        <v>84</v>
      </c>
      <c r="P54" s="5">
        <v>53</v>
      </c>
      <c r="Q54" s="5">
        <v>19053</v>
      </c>
      <c r="R54" s="4">
        <v>19051</v>
      </c>
      <c r="S54" s="4">
        <v>52</v>
      </c>
      <c r="T54" s="5">
        <v>43</v>
      </c>
      <c r="U54" s="5">
        <v>44</v>
      </c>
      <c r="V54" s="5">
        <v>19073</v>
      </c>
      <c r="W54" s="5">
        <v>52</v>
      </c>
      <c r="X54" s="5">
        <v>1712</v>
      </c>
      <c r="Y54" s="3">
        <f t="shared" si="9"/>
        <v>1816</v>
      </c>
      <c r="Z54" s="4"/>
      <c r="AA54" s="4"/>
      <c r="AB54" s="4"/>
      <c r="AC54" s="4"/>
      <c r="AD54" s="4"/>
      <c r="AE54" s="93" t="s">
        <v>108</v>
      </c>
      <c r="AF54" s="90"/>
      <c r="AG54" s="90">
        <v>44</v>
      </c>
      <c r="AH54" s="94">
        <v>19073</v>
      </c>
      <c r="AI54" s="90">
        <v>52</v>
      </c>
      <c r="AJ54" s="94">
        <v>1712</v>
      </c>
      <c r="AK54" s="94">
        <v>1816</v>
      </c>
    </row>
    <row r="55" spans="4:37" ht="16">
      <c r="D55" s="17" t="s">
        <v>109</v>
      </c>
      <c r="E55" s="27"/>
      <c r="F55" s="27"/>
      <c r="G55" s="5"/>
      <c r="H55" s="5"/>
      <c r="I55" s="5"/>
      <c r="J55" s="5"/>
      <c r="K55" s="5"/>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93" t="s">
        <v>109</v>
      </c>
      <c r="AF55" s="90"/>
      <c r="AG55" s="90">
        <v>0</v>
      </c>
      <c r="AH55" s="90">
        <v>0</v>
      </c>
      <c r="AI55" s="90">
        <v>0</v>
      </c>
      <c r="AJ55" s="90">
        <v>0</v>
      </c>
      <c r="AK55" s="90">
        <v>0</v>
      </c>
    </row>
    <row r="56" spans="4:37" ht="16">
      <c r="D56" s="17" t="s">
        <v>110</v>
      </c>
      <c r="E56" s="27"/>
      <c r="F56" s="27"/>
      <c r="G56" s="5"/>
      <c r="H56" s="5"/>
      <c r="I56" s="5"/>
      <c r="J56" s="4"/>
      <c r="K56" s="4"/>
      <c r="L56" s="4">
        <v>1008</v>
      </c>
      <c r="M56" s="4">
        <v>84</v>
      </c>
      <c r="N56" s="4">
        <v>1086</v>
      </c>
      <c r="O56" s="4">
        <v>1543</v>
      </c>
      <c r="P56" s="4">
        <v>1294</v>
      </c>
      <c r="Q56" s="4">
        <v>1601</v>
      </c>
      <c r="R56" s="4">
        <v>1473</v>
      </c>
      <c r="S56" s="4">
        <v>1277</v>
      </c>
      <c r="T56" s="4">
        <v>3113</v>
      </c>
      <c r="U56" s="4">
        <v>2145</v>
      </c>
      <c r="V56" s="4">
        <v>2226</v>
      </c>
      <c r="W56" s="5">
        <v>2351</v>
      </c>
      <c r="X56" s="4">
        <v>2123</v>
      </c>
      <c r="Y56" s="3">
        <f t="shared" si="9"/>
        <v>2529</v>
      </c>
      <c r="Z56" s="4"/>
      <c r="AA56" s="4"/>
      <c r="AB56" s="4"/>
      <c r="AC56" s="4"/>
      <c r="AD56" s="4"/>
      <c r="AE56" s="93" t="s">
        <v>110</v>
      </c>
      <c r="AF56" s="90"/>
      <c r="AG56" s="94">
        <v>2145</v>
      </c>
      <c r="AH56" s="94">
        <v>2226</v>
      </c>
      <c r="AI56" s="94">
        <v>2351</v>
      </c>
      <c r="AJ56" s="94">
        <v>2123</v>
      </c>
      <c r="AK56" s="94">
        <v>2529</v>
      </c>
    </row>
    <row r="57" spans="4:37" ht="16">
      <c r="D57" s="17" t="s">
        <v>111</v>
      </c>
      <c r="E57" s="27"/>
      <c r="F57" s="27"/>
      <c r="G57" s="5"/>
      <c r="H57" s="5"/>
      <c r="I57" s="5"/>
      <c r="J57" s="5"/>
      <c r="K57" s="5"/>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111</v>
      </c>
      <c r="AF57" s="90"/>
      <c r="AG57" s="90">
        <v>0</v>
      </c>
      <c r="AH57" s="90">
        <v>0</v>
      </c>
      <c r="AI57" s="90">
        <v>0</v>
      </c>
      <c r="AJ57" s="90">
        <v>0</v>
      </c>
      <c r="AK57" s="90">
        <v>0</v>
      </c>
    </row>
    <row r="58" spans="4:37" ht="16">
      <c r="D58" s="17" t="s">
        <v>112</v>
      </c>
      <c r="E58" s="27"/>
      <c r="F58" s="27"/>
      <c r="G58" s="5"/>
      <c r="H58" s="5"/>
      <c r="I58" s="5"/>
      <c r="J58" s="5"/>
      <c r="K58" s="5"/>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112</v>
      </c>
      <c r="AF58" s="90"/>
      <c r="AG58" s="90">
        <v>0</v>
      </c>
      <c r="AH58" s="90">
        <v>0</v>
      </c>
      <c r="AI58" s="90">
        <v>0</v>
      </c>
      <c r="AJ58" s="90">
        <v>0</v>
      </c>
      <c r="AK58" s="90">
        <v>0</v>
      </c>
    </row>
    <row r="59" spans="4:37" ht="16">
      <c r="D59" s="14" t="s">
        <v>113</v>
      </c>
      <c r="E59" s="24"/>
      <c r="F59" s="24"/>
      <c r="G59" s="4"/>
      <c r="H59" s="4"/>
      <c r="I59" s="4"/>
      <c r="J59" s="4"/>
      <c r="K59" s="4"/>
      <c r="L59" s="5">
        <v>27770</v>
      </c>
      <c r="M59" s="5">
        <v>20827</v>
      </c>
      <c r="N59" s="5">
        <v>13570</v>
      </c>
      <c r="O59" s="5">
        <v>0</v>
      </c>
      <c r="P59" s="5">
        <v>0</v>
      </c>
      <c r="Q59" s="5">
        <v>0</v>
      </c>
      <c r="R59" s="5">
        <v>0</v>
      </c>
      <c r="S59" s="5">
        <v>0</v>
      </c>
      <c r="T59" s="5">
        <v>0</v>
      </c>
      <c r="U59" s="5">
        <v>0</v>
      </c>
      <c r="V59" s="4">
        <v>0</v>
      </c>
      <c r="W59" s="4">
        <v>0</v>
      </c>
      <c r="X59" s="4">
        <v>0</v>
      </c>
      <c r="Y59" s="3">
        <f t="shared" si="9"/>
        <v>0</v>
      </c>
      <c r="Z59" s="5"/>
      <c r="AA59" s="5"/>
      <c r="AB59" s="5"/>
      <c r="AC59" s="5"/>
      <c r="AD59" s="5"/>
      <c r="AE59" s="93" t="s">
        <v>113</v>
      </c>
      <c r="AF59" s="90"/>
      <c r="AG59" s="90">
        <v>0</v>
      </c>
      <c r="AH59" s="90">
        <v>0</v>
      </c>
      <c r="AI59" s="90">
        <v>0</v>
      </c>
      <c r="AJ59" s="90">
        <v>0</v>
      </c>
      <c r="AK59" s="90">
        <v>0</v>
      </c>
    </row>
    <row r="60" spans="4:37" ht="16">
      <c r="D60" s="17" t="s">
        <v>114</v>
      </c>
      <c r="E60" s="27"/>
      <c r="F60" s="27"/>
      <c r="G60" s="5"/>
      <c r="H60" s="5"/>
      <c r="I60" s="5"/>
      <c r="J60" s="5"/>
      <c r="K60" s="4"/>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93" t="s">
        <v>114</v>
      </c>
      <c r="AF60" s="90"/>
      <c r="AG60" s="90">
        <v>0</v>
      </c>
      <c r="AH60" s="90">
        <v>0</v>
      </c>
      <c r="AI60" s="90">
        <v>0</v>
      </c>
      <c r="AJ60" s="90">
        <v>0</v>
      </c>
      <c r="AK60" s="90">
        <v>0</v>
      </c>
    </row>
    <row r="61" spans="4:37" ht="16">
      <c r="D61" s="17" t="s">
        <v>115</v>
      </c>
      <c r="E61" s="27"/>
      <c r="F61" s="27"/>
      <c r="G61" s="5"/>
      <c r="H61" s="5"/>
      <c r="I61" s="5"/>
      <c r="J61" s="5"/>
      <c r="K61" s="5"/>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115</v>
      </c>
      <c r="AF61" s="90"/>
      <c r="AG61" s="90">
        <v>0</v>
      </c>
      <c r="AH61" s="90">
        <v>0</v>
      </c>
      <c r="AI61" s="90">
        <v>0</v>
      </c>
      <c r="AJ61" s="90">
        <v>0</v>
      </c>
      <c r="AK61" s="90">
        <v>0</v>
      </c>
    </row>
    <row r="62" spans="4:37" ht="16">
      <c r="D62" s="17" t="s">
        <v>116</v>
      </c>
      <c r="E62" s="27"/>
      <c r="F62" s="27"/>
      <c r="G62" s="5"/>
      <c r="H62" s="5"/>
      <c r="I62" s="5"/>
      <c r="J62" s="5"/>
      <c r="K62" s="5"/>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116</v>
      </c>
      <c r="AF62" s="90"/>
      <c r="AG62" s="90">
        <v>0</v>
      </c>
      <c r="AH62" s="90">
        <v>0</v>
      </c>
      <c r="AI62" s="90">
        <v>0</v>
      </c>
      <c r="AJ62" s="90">
        <v>0</v>
      </c>
      <c r="AK62" s="90">
        <v>0</v>
      </c>
    </row>
    <row r="63" spans="4:37" ht="16">
      <c r="D63" s="17" t="s">
        <v>117</v>
      </c>
      <c r="E63" s="27"/>
      <c r="F63" s="27"/>
      <c r="G63" s="5"/>
      <c r="H63" s="5"/>
      <c r="I63" s="5"/>
      <c r="J63" s="5"/>
      <c r="K63" s="5"/>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117</v>
      </c>
      <c r="AF63" s="90"/>
      <c r="AG63" s="90">
        <v>0</v>
      </c>
      <c r="AH63" s="90">
        <v>0</v>
      </c>
      <c r="AI63" s="90">
        <v>0</v>
      </c>
      <c r="AJ63" s="90">
        <v>0</v>
      </c>
      <c r="AK63" s="90">
        <v>0</v>
      </c>
    </row>
    <row r="64" spans="4:37" ht="16">
      <c r="D64" s="17" t="s">
        <v>118</v>
      </c>
      <c r="E64" s="27"/>
      <c r="F64" s="27"/>
      <c r="G64" s="5"/>
      <c r="H64" s="5"/>
      <c r="I64" s="5"/>
      <c r="J64" s="4"/>
      <c r="K64" s="4"/>
      <c r="L64" s="5">
        <v>0</v>
      </c>
      <c r="M64" s="5">
        <v>0</v>
      </c>
      <c r="N64" s="5">
        <v>0</v>
      </c>
      <c r="O64" s="5">
        <v>0</v>
      </c>
      <c r="P64" s="5">
        <v>0</v>
      </c>
      <c r="Q64" s="5">
        <v>0</v>
      </c>
      <c r="R64" s="5">
        <v>0</v>
      </c>
      <c r="S64" s="5">
        <v>0</v>
      </c>
      <c r="T64" s="5">
        <v>0</v>
      </c>
      <c r="U64" s="5">
        <v>0</v>
      </c>
      <c r="V64" s="5">
        <v>0</v>
      </c>
      <c r="W64" s="5">
        <v>0</v>
      </c>
      <c r="X64" s="5">
        <v>0</v>
      </c>
      <c r="Y64" s="3">
        <f t="shared" si="9"/>
        <v>0</v>
      </c>
      <c r="Z64" s="5"/>
      <c r="AA64" s="5"/>
      <c r="AB64" s="5"/>
      <c r="AC64" s="5"/>
      <c r="AD64" s="5"/>
      <c r="AE64" s="93" t="s">
        <v>118</v>
      </c>
      <c r="AF64" s="90"/>
      <c r="AG64" s="90">
        <v>0</v>
      </c>
      <c r="AH64" s="90">
        <v>0</v>
      </c>
      <c r="AI64" s="90">
        <v>0</v>
      </c>
      <c r="AJ64" s="90">
        <v>0</v>
      </c>
      <c r="AK64" s="90">
        <v>0</v>
      </c>
    </row>
    <row r="65" spans="4:37" ht="16">
      <c r="D65" s="17" t="s">
        <v>119</v>
      </c>
      <c r="E65" s="27"/>
      <c r="F65" s="27"/>
      <c r="G65" s="4"/>
      <c r="H65" s="4"/>
      <c r="I65" s="4"/>
      <c r="J65" s="4"/>
      <c r="K65" s="4"/>
      <c r="L65" s="5">
        <v>27770</v>
      </c>
      <c r="M65" s="5">
        <v>20827</v>
      </c>
      <c r="N65" s="5">
        <v>13570</v>
      </c>
      <c r="O65" s="5">
        <v>0</v>
      </c>
      <c r="P65" s="5">
        <v>0</v>
      </c>
      <c r="Q65" s="5">
        <v>0</v>
      </c>
      <c r="R65" s="5">
        <v>0</v>
      </c>
      <c r="S65" s="5">
        <v>0</v>
      </c>
      <c r="T65" s="5">
        <v>0</v>
      </c>
      <c r="U65" s="5">
        <v>0</v>
      </c>
      <c r="V65" s="4">
        <v>0</v>
      </c>
      <c r="W65" s="4">
        <v>0</v>
      </c>
      <c r="X65" s="4">
        <v>0</v>
      </c>
      <c r="Y65" s="3">
        <f t="shared" si="9"/>
        <v>0</v>
      </c>
      <c r="Z65" s="5"/>
      <c r="AA65" s="5"/>
      <c r="AB65" s="5"/>
      <c r="AC65" s="5"/>
      <c r="AD65" s="5"/>
      <c r="AE65" s="93" t="s">
        <v>119</v>
      </c>
      <c r="AF65" s="90"/>
      <c r="AG65" s="90">
        <v>0</v>
      </c>
      <c r="AH65" s="90">
        <v>0</v>
      </c>
      <c r="AI65" s="90">
        <v>0</v>
      </c>
      <c r="AJ65" s="90">
        <v>0</v>
      </c>
      <c r="AK65" s="90">
        <v>0</v>
      </c>
    </row>
    <row r="66" spans="4:37" ht="16">
      <c r="D66" s="17" t="s">
        <v>120</v>
      </c>
      <c r="E66" s="27"/>
      <c r="F66" s="27"/>
      <c r="G66" s="5"/>
      <c r="H66" s="5"/>
      <c r="I66" s="5"/>
      <c r="J66" s="5"/>
      <c r="K66" s="5"/>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120</v>
      </c>
      <c r="AF66" s="90"/>
      <c r="AG66" s="90">
        <v>0</v>
      </c>
      <c r="AH66" s="90">
        <v>0</v>
      </c>
      <c r="AI66" s="90">
        <v>0</v>
      </c>
      <c r="AJ66" s="90">
        <v>0</v>
      </c>
      <c r="AK66" s="90">
        <v>0</v>
      </c>
    </row>
    <row r="67" spans="4:37" ht="16">
      <c r="D67" s="17" t="s">
        <v>121</v>
      </c>
      <c r="E67" s="27"/>
      <c r="F67" s="27"/>
      <c r="G67" s="5"/>
      <c r="H67" s="5"/>
      <c r="I67" s="5"/>
      <c r="J67" s="5"/>
      <c r="K67" s="5"/>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121</v>
      </c>
      <c r="AF67" s="90"/>
      <c r="AG67" s="90">
        <v>0</v>
      </c>
      <c r="AH67" s="90">
        <v>0</v>
      </c>
      <c r="AI67" s="90">
        <v>0</v>
      </c>
      <c r="AJ67" s="90">
        <v>0</v>
      </c>
      <c r="AK67" s="90">
        <v>0</v>
      </c>
    </row>
    <row r="68" spans="4:37" ht="16">
      <c r="D68" s="17" t="s">
        <v>122</v>
      </c>
      <c r="E68" s="27"/>
      <c r="F68" s="27"/>
      <c r="G68" s="5"/>
      <c r="H68" s="5"/>
      <c r="I68" s="5"/>
      <c r="J68" s="4"/>
      <c r="K68" s="4"/>
      <c r="L68" s="5">
        <v>0</v>
      </c>
      <c r="M68" s="5">
        <v>0</v>
      </c>
      <c r="N68" s="5">
        <v>0</v>
      </c>
      <c r="O68" s="5">
        <v>0</v>
      </c>
      <c r="P68" s="5">
        <v>0</v>
      </c>
      <c r="Q68" s="5">
        <v>0</v>
      </c>
      <c r="R68" s="5">
        <v>0</v>
      </c>
      <c r="S68" s="5">
        <v>0</v>
      </c>
      <c r="T68" s="5">
        <v>0</v>
      </c>
      <c r="U68" s="5">
        <v>0</v>
      </c>
      <c r="V68" s="5">
        <v>0</v>
      </c>
      <c r="W68" s="5">
        <v>0</v>
      </c>
      <c r="X68" s="5">
        <v>0</v>
      </c>
      <c r="Y68" s="3">
        <f t="shared" si="9"/>
        <v>0</v>
      </c>
      <c r="Z68" s="5"/>
      <c r="AA68" s="5"/>
      <c r="AB68" s="5"/>
      <c r="AC68" s="5"/>
      <c r="AD68" s="5"/>
      <c r="AE68" s="93" t="s">
        <v>122</v>
      </c>
      <c r="AF68" s="90"/>
      <c r="AG68" s="90">
        <v>0</v>
      </c>
      <c r="AH68" s="90">
        <v>0</v>
      </c>
      <c r="AI68" s="90">
        <v>0</v>
      </c>
      <c r="AJ68" s="90">
        <v>0</v>
      </c>
      <c r="AK68" s="90">
        <v>0</v>
      </c>
    </row>
    <row r="69" spans="4:37" ht="16">
      <c r="D69" s="17" t="s">
        <v>123</v>
      </c>
      <c r="E69" s="27"/>
      <c r="F69" s="27"/>
      <c r="G69" s="5"/>
      <c r="H69" s="5"/>
      <c r="I69" s="5"/>
      <c r="J69" s="5"/>
      <c r="K69" s="5"/>
      <c r="L69" s="5">
        <v>0</v>
      </c>
      <c r="M69" s="5">
        <v>0</v>
      </c>
      <c r="N69" s="5">
        <v>0</v>
      </c>
      <c r="O69" s="5">
        <v>0</v>
      </c>
      <c r="P69" s="5">
        <v>0</v>
      </c>
      <c r="Q69" s="5">
        <v>0</v>
      </c>
      <c r="R69" s="5">
        <v>0</v>
      </c>
      <c r="S69" s="5">
        <v>0</v>
      </c>
      <c r="T69" s="5">
        <v>0</v>
      </c>
      <c r="U69" s="5">
        <v>0</v>
      </c>
      <c r="V69" s="5">
        <v>0</v>
      </c>
      <c r="W69" s="5">
        <v>0</v>
      </c>
      <c r="X69" s="5">
        <v>0</v>
      </c>
      <c r="Y69" s="3">
        <f t="shared" si="9"/>
        <v>0</v>
      </c>
      <c r="Z69" s="5"/>
      <c r="AA69" s="5"/>
      <c r="AB69" s="5"/>
      <c r="AC69" s="5"/>
      <c r="AD69" s="5"/>
      <c r="AE69" s="93" t="s">
        <v>123</v>
      </c>
      <c r="AF69" s="90"/>
      <c r="AG69" s="90">
        <v>0</v>
      </c>
      <c r="AH69" s="90">
        <v>0</v>
      </c>
      <c r="AI69" s="90">
        <v>0</v>
      </c>
      <c r="AJ69" s="90">
        <v>0</v>
      </c>
      <c r="AK69" s="90">
        <v>0</v>
      </c>
    </row>
    <row r="70" spans="4:37" ht="16">
      <c r="D70" s="17" t="s">
        <v>124</v>
      </c>
      <c r="E70" s="27"/>
      <c r="F70" s="27"/>
      <c r="G70" s="5"/>
      <c r="H70" s="5"/>
      <c r="I70" s="5"/>
      <c r="J70" s="5"/>
      <c r="K70" s="5"/>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93" t="s">
        <v>124</v>
      </c>
      <c r="AF70" s="90"/>
      <c r="AG70" s="90">
        <v>0</v>
      </c>
      <c r="AH70" s="90">
        <v>0</v>
      </c>
      <c r="AI70" s="90">
        <v>0</v>
      </c>
      <c r="AJ70" s="90">
        <v>0</v>
      </c>
      <c r="AK70" s="90">
        <v>0</v>
      </c>
    </row>
    <row r="71" spans="4:37" ht="16">
      <c r="D71" s="17" t="s">
        <v>125</v>
      </c>
      <c r="E71" s="27"/>
      <c r="F71" s="27"/>
      <c r="G71" s="5"/>
      <c r="H71" s="5"/>
      <c r="I71" s="5"/>
      <c r="J71" s="5"/>
      <c r="K71" s="5"/>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125</v>
      </c>
      <c r="AF71" s="90"/>
      <c r="AG71" s="90">
        <v>0</v>
      </c>
      <c r="AH71" s="90">
        <v>0</v>
      </c>
      <c r="AI71" s="90">
        <v>0</v>
      </c>
      <c r="AJ71" s="90">
        <v>0</v>
      </c>
      <c r="AK71" s="90">
        <v>0</v>
      </c>
    </row>
    <row r="72" spans="4:37" ht="16">
      <c r="D72" s="13" t="s">
        <v>126</v>
      </c>
      <c r="E72" s="23"/>
      <c r="F72" s="23"/>
      <c r="G72" s="3"/>
      <c r="H72" s="3"/>
      <c r="I72" s="3"/>
      <c r="J72" s="3"/>
      <c r="K72" s="3"/>
      <c r="L72" s="3">
        <v>99957</v>
      </c>
      <c r="M72" s="3">
        <v>110554</v>
      </c>
      <c r="N72" s="3">
        <v>120687</v>
      </c>
      <c r="O72" s="3">
        <v>129368</v>
      </c>
      <c r="P72" s="3">
        <v>110757</v>
      </c>
      <c r="Q72" s="3">
        <v>109486</v>
      </c>
      <c r="R72" s="3">
        <v>108810</v>
      </c>
      <c r="S72" s="3">
        <v>129730</v>
      </c>
      <c r="T72" s="3">
        <v>140805</v>
      </c>
      <c r="U72" s="3">
        <v>127813</v>
      </c>
      <c r="V72" s="3">
        <v>108940</v>
      </c>
      <c r="W72" s="3">
        <v>136086</v>
      </c>
      <c r="X72" s="3">
        <v>122334</v>
      </c>
      <c r="Y72" s="3">
        <f t="shared" si="9"/>
        <v>115982</v>
      </c>
      <c r="Z72" s="3"/>
      <c r="AA72" s="3"/>
      <c r="AB72" s="3"/>
      <c r="AC72" s="3"/>
      <c r="AD72" s="3"/>
      <c r="AE72" s="89" t="s">
        <v>126</v>
      </c>
      <c r="AF72" s="90"/>
      <c r="AG72" s="92">
        <v>127813</v>
      </c>
      <c r="AH72" s="92">
        <v>108940</v>
      </c>
      <c r="AI72" s="92">
        <v>136086</v>
      </c>
      <c r="AJ72" s="92">
        <v>122334</v>
      </c>
      <c r="AK72" s="92">
        <v>115982</v>
      </c>
    </row>
    <row r="73" spans="4:37" ht="16">
      <c r="D73" s="14" t="s">
        <v>127</v>
      </c>
      <c r="E73" s="24"/>
      <c r="F73" s="24"/>
      <c r="G73" s="4"/>
      <c r="H73" s="4"/>
      <c r="I73" s="4"/>
      <c r="J73" s="4"/>
      <c r="K73" s="4"/>
      <c r="L73" s="4">
        <v>99957</v>
      </c>
      <c r="M73" s="4">
        <v>110554</v>
      </c>
      <c r="N73" s="4">
        <v>120687</v>
      </c>
      <c r="O73" s="4">
        <v>129368</v>
      </c>
      <c r="P73" s="4">
        <v>110757</v>
      </c>
      <c r="Q73" s="4">
        <v>109486</v>
      </c>
      <c r="R73" s="4">
        <v>108810</v>
      </c>
      <c r="S73" s="4">
        <v>129730</v>
      </c>
      <c r="T73" s="4">
        <v>140805</v>
      </c>
      <c r="U73" s="4">
        <v>127813</v>
      </c>
      <c r="V73" s="4">
        <v>108940</v>
      </c>
      <c r="W73" s="4">
        <v>136086</v>
      </c>
      <c r="X73" s="4">
        <v>122334</v>
      </c>
      <c r="Y73" s="3">
        <f t="shared" si="9"/>
        <v>115982</v>
      </c>
      <c r="Z73" s="4"/>
      <c r="AA73" s="4"/>
      <c r="AB73" s="4"/>
      <c r="AC73" s="4"/>
      <c r="AD73" s="4"/>
      <c r="AE73" s="93" t="s">
        <v>127</v>
      </c>
      <c r="AF73" s="90"/>
      <c r="AG73" s="94">
        <v>127813</v>
      </c>
      <c r="AH73" s="94">
        <v>108940</v>
      </c>
      <c r="AI73" s="94">
        <v>136086</v>
      </c>
      <c r="AJ73" s="94">
        <v>122334</v>
      </c>
      <c r="AK73" s="94">
        <v>115982</v>
      </c>
    </row>
    <row r="74" spans="4:37" ht="16">
      <c r="D74" s="14" t="s">
        <v>128</v>
      </c>
      <c r="E74" s="24"/>
      <c r="F74" s="24"/>
      <c r="G74" s="5"/>
      <c r="H74" s="5"/>
      <c r="I74" s="5"/>
      <c r="J74" s="5"/>
      <c r="K74" s="5"/>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128</v>
      </c>
      <c r="AF74" s="90"/>
      <c r="AG74" s="90">
        <v>0</v>
      </c>
      <c r="AH74" s="90">
        <v>0</v>
      </c>
      <c r="AI74" s="90">
        <v>0</v>
      </c>
      <c r="AJ74" s="90">
        <v>0</v>
      </c>
      <c r="AK74" s="90">
        <v>0</v>
      </c>
    </row>
    <row r="75" spans="4:37" ht="16">
      <c r="D75" s="16" t="s">
        <v>129</v>
      </c>
      <c r="E75" s="26"/>
      <c r="F75" s="26"/>
      <c r="G75" s="3"/>
      <c r="H75" s="3"/>
      <c r="I75" s="3"/>
      <c r="J75" s="3"/>
      <c r="K75" s="3"/>
      <c r="L75" s="3">
        <v>137767</v>
      </c>
      <c r="M75" s="3">
        <v>139970</v>
      </c>
      <c r="N75" s="3">
        <v>141614</v>
      </c>
      <c r="O75" s="3">
        <v>138882</v>
      </c>
      <c r="P75" s="3">
        <v>122778</v>
      </c>
      <c r="Q75" s="3">
        <v>137838</v>
      </c>
      <c r="R75" s="3">
        <v>133784</v>
      </c>
      <c r="S75" s="3">
        <v>135613</v>
      </c>
      <c r="T75" s="3">
        <v>153272</v>
      </c>
      <c r="U75" s="3">
        <v>136838</v>
      </c>
      <c r="V75" s="3">
        <v>136118</v>
      </c>
      <c r="W75" s="3">
        <v>147364</v>
      </c>
      <c r="X75" s="3">
        <v>134665</v>
      </c>
      <c r="Y75" s="3">
        <f t="shared" si="9"/>
        <v>133313</v>
      </c>
      <c r="Z75" s="3"/>
      <c r="AA75" s="3"/>
      <c r="AB75" s="3"/>
      <c r="AC75" s="3"/>
      <c r="AD75" s="3"/>
      <c r="AE75" s="89" t="s">
        <v>129</v>
      </c>
      <c r="AF75" s="90"/>
      <c r="AG75" s="92">
        <v>136838</v>
      </c>
      <c r="AH75" s="92">
        <v>136118</v>
      </c>
      <c r="AI75" s="92">
        <v>147364</v>
      </c>
      <c r="AJ75" s="92">
        <v>134665</v>
      </c>
      <c r="AK75" s="92">
        <v>133313</v>
      </c>
    </row>
    <row r="76" spans="4:37">
      <c r="L76" s="1"/>
      <c r="M76" s="1"/>
      <c r="N76" s="1"/>
      <c r="O76" s="1"/>
      <c r="P76" s="1"/>
      <c r="Q76" s="1"/>
      <c r="R76" s="1"/>
      <c r="S76" s="1"/>
      <c r="T76" s="1"/>
      <c r="U76" s="1"/>
      <c r="V76" s="1"/>
      <c r="W76" s="1"/>
      <c r="X76" s="1"/>
      <c r="Y76" s="3">
        <f t="shared" si="9"/>
        <v>0</v>
      </c>
      <c r="Z76" s="1"/>
      <c r="AA76" s="1"/>
      <c r="AB76" s="1"/>
      <c r="AC76" s="1"/>
      <c r="AD76" s="1"/>
      <c r="AE76" s="1"/>
    </row>
    <row r="77" spans="4:37" ht="16">
      <c r="D77" s="16" t="s">
        <v>130</v>
      </c>
      <c r="E77" s="26"/>
      <c r="F77" s="26"/>
      <c r="G77" s="3"/>
      <c r="H77" s="3"/>
      <c r="I77" s="3"/>
      <c r="J77" s="3"/>
      <c r="K77" s="3"/>
      <c r="L77" s="3">
        <v>52382</v>
      </c>
      <c r="M77" s="3">
        <v>41179</v>
      </c>
      <c r="N77" s="3">
        <v>55240</v>
      </c>
      <c r="O77" s="3">
        <v>65672</v>
      </c>
      <c r="P77" s="3">
        <v>57683</v>
      </c>
      <c r="Q77" s="3">
        <v>63756</v>
      </c>
      <c r="R77" s="3">
        <v>63246</v>
      </c>
      <c r="S77" s="3">
        <v>63973</v>
      </c>
      <c r="T77" s="3">
        <v>100519</v>
      </c>
      <c r="U77" s="3">
        <v>84342</v>
      </c>
      <c r="V77" s="3">
        <v>89961</v>
      </c>
      <c r="W77" s="3">
        <v>96758</v>
      </c>
      <c r="X77" s="3">
        <v>95635</v>
      </c>
      <c r="Y77" s="3">
        <f t="shared" si="9"/>
        <v>113418</v>
      </c>
      <c r="Z77" s="3"/>
      <c r="AA77" s="3"/>
      <c r="AB77" s="3"/>
      <c r="AC77" s="3"/>
      <c r="AD77" s="3"/>
      <c r="AE77" s="89" t="s">
        <v>130</v>
      </c>
      <c r="AF77" s="90"/>
      <c r="AG77" s="92">
        <v>84342</v>
      </c>
      <c r="AH77" s="92">
        <v>89961</v>
      </c>
      <c r="AI77" s="92">
        <v>96758</v>
      </c>
      <c r="AJ77" s="92">
        <v>95635</v>
      </c>
      <c r="AK77" s="92">
        <v>113418</v>
      </c>
    </row>
    <row r="78" spans="4:37" ht="16">
      <c r="D78" s="16" t="s">
        <v>131</v>
      </c>
      <c r="E78" s="26"/>
      <c r="F78" s="26"/>
      <c r="G78" s="3"/>
      <c r="H78" s="2"/>
      <c r="I78" s="3"/>
      <c r="J78" s="3"/>
      <c r="K78" s="3"/>
      <c r="L78" s="2">
        <v>0</v>
      </c>
      <c r="M78" s="2">
        <v>0</v>
      </c>
      <c r="N78" s="2">
        <v>0</v>
      </c>
      <c r="O78" s="2">
        <v>0</v>
      </c>
      <c r="P78" s="2">
        <v>0</v>
      </c>
      <c r="Q78" s="2">
        <v>0</v>
      </c>
      <c r="R78" s="2">
        <v>0</v>
      </c>
      <c r="S78" s="2">
        <v>0</v>
      </c>
      <c r="T78" s="2">
        <v>0</v>
      </c>
      <c r="U78" s="2">
        <v>0</v>
      </c>
      <c r="V78" s="2">
        <v>0</v>
      </c>
      <c r="W78" s="2">
        <v>0</v>
      </c>
      <c r="X78" s="2">
        <v>0</v>
      </c>
      <c r="Y78" s="3">
        <f t="shared" si="9"/>
        <v>0</v>
      </c>
      <c r="Z78" s="3"/>
      <c r="AA78" s="3"/>
      <c r="AB78" s="3"/>
      <c r="AC78" s="3"/>
      <c r="AD78" s="3"/>
      <c r="AE78" s="89" t="s">
        <v>131</v>
      </c>
      <c r="AF78" s="90"/>
      <c r="AG78" s="91">
        <v>0</v>
      </c>
      <c r="AH78" s="91">
        <v>0</v>
      </c>
      <c r="AI78" s="91">
        <v>0</v>
      </c>
      <c r="AJ78" s="91">
        <v>0</v>
      </c>
      <c r="AK78" s="91">
        <v>0</v>
      </c>
    </row>
    <row r="79" spans="4:37" ht="16">
      <c r="D79" s="16" t="s">
        <v>132</v>
      </c>
      <c r="E79" s="26"/>
      <c r="F79" s="26"/>
      <c r="G79" s="3"/>
      <c r="H79" s="3"/>
      <c r="I79" s="3"/>
      <c r="J79" s="3"/>
      <c r="K79" s="3"/>
      <c r="L79" s="3">
        <v>52382</v>
      </c>
      <c r="M79" s="3">
        <v>41179</v>
      </c>
      <c r="N79" s="3">
        <v>55240</v>
      </c>
      <c r="O79" s="3">
        <v>65672</v>
      </c>
      <c r="P79" s="3">
        <v>57683</v>
      </c>
      <c r="Q79" s="3">
        <v>63756</v>
      </c>
      <c r="R79" s="3">
        <v>63246</v>
      </c>
      <c r="S79" s="3">
        <v>63973</v>
      </c>
      <c r="T79" s="3">
        <v>100519</v>
      </c>
      <c r="U79" s="3">
        <v>84342</v>
      </c>
      <c r="V79" s="3">
        <v>89961</v>
      </c>
      <c r="W79" s="3">
        <v>96758</v>
      </c>
      <c r="X79" s="3">
        <v>95635</v>
      </c>
      <c r="Y79" s="3">
        <f t="shared" si="9"/>
        <v>113418</v>
      </c>
      <c r="Z79" s="3"/>
      <c r="AA79" s="3"/>
      <c r="AB79" s="3"/>
      <c r="AC79" s="3"/>
      <c r="AD79" s="3"/>
      <c r="AE79" s="89" t="s">
        <v>132</v>
      </c>
      <c r="AF79" s="90"/>
      <c r="AG79" s="92">
        <v>84342</v>
      </c>
      <c r="AH79" s="92">
        <v>89961</v>
      </c>
      <c r="AI79" s="92">
        <v>96758</v>
      </c>
      <c r="AJ79" s="92">
        <v>95635</v>
      </c>
      <c r="AK79" s="92">
        <v>113418</v>
      </c>
    </row>
    <row r="80" spans="4:37" ht="16">
      <c r="D80" s="16" t="s">
        <v>133</v>
      </c>
      <c r="E80" s="26"/>
      <c r="F80" s="26"/>
      <c r="G80" s="3"/>
      <c r="H80" s="3"/>
      <c r="I80" s="3"/>
      <c r="J80" s="3"/>
      <c r="K80" s="3"/>
      <c r="L80" s="3">
        <v>16194</v>
      </c>
      <c r="M80" s="3">
        <v>16497</v>
      </c>
      <c r="N80" s="3">
        <v>20090</v>
      </c>
      <c r="O80" s="3">
        <v>23375</v>
      </c>
      <c r="P80" s="3">
        <v>22131</v>
      </c>
      <c r="Q80" s="3">
        <v>25352</v>
      </c>
      <c r="R80" s="3">
        <v>24613</v>
      </c>
      <c r="S80" s="3">
        <v>25236</v>
      </c>
      <c r="T80" s="3">
        <v>29395</v>
      </c>
      <c r="U80" s="3">
        <v>26911</v>
      </c>
      <c r="V80" s="3">
        <v>28321</v>
      </c>
      <c r="W80" s="3">
        <v>30069</v>
      </c>
      <c r="X80" s="3">
        <v>30407</v>
      </c>
      <c r="Y80" s="3">
        <f t="shared" si="9"/>
        <v>33802</v>
      </c>
      <c r="Z80" s="3"/>
      <c r="AA80" s="3"/>
      <c r="AB80" s="3"/>
      <c r="AC80" s="3"/>
      <c r="AD80" s="3"/>
      <c r="AE80" s="89" t="s">
        <v>133</v>
      </c>
      <c r="AF80" s="90"/>
      <c r="AG80" s="92">
        <v>26911</v>
      </c>
      <c r="AH80" s="92">
        <v>28321</v>
      </c>
      <c r="AI80" s="92">
        <v>30069</v>
      </c>
      <c r="AJ80" s="92">
        <v>30407</v>
      </c>
      <c r="AK80" s="92">
        <v>33802</v>
      </c>
    </row>
    <row r="81" spans="4:37" ht="16">
      <c r="D81" s="16" t="s">
        <v>134</v>
      </c>
      <c r="E81" s="26"/>
      <c r="F81" s="26"/>
      <c r="G81" s="3"/>
      <c r="H81" s="3"/>
      <c r="I81" s="3"/>
      <c r="J81" s="3"/>
      <c r="K81" s="3"/>
      <c r="L81" s="3">
        <v>36188</v>
      </c>
      <c r="M81" s="3">
        <v>24681</v>
      </c>
      <c r="N81" s="3">
        <v>35150</v>
      </c>
      <c r="O81" s="3">
        <v>42297</v>
      </c>
      <c r="P81" s="3">
        <v>35552</v>
      </c>
      <c r="Q81" s="3">
        <v>38405</v>
      </c>
      <c r="R81" s="3">
        <v>38633</v>
      </c>
      <c r="S81" s="3">
        <v>38737</v>
      </c>
      <c r="T81" s="3">
        <v>71124</v>
      </c>
      <c r="U81" s="3">
        <v>57431</v>
      </c>
      <c r="V81" s="3">
        <v>61640</v>
      </c>
      <c r="W81" s="3">
        <v>66689</v>
      </c>
      <c r="X81" s="3">
        <v>65229</v>
      </c>
      <c r="Y81" s="3">
        <f t="shared" si="9"/>
        <v>79616</v>
      </c>
      <c r="Z81" s="3"/>
      <c r="AA81" s="3"/>
      <c r="AB81" s="3"/>
      <c r="AC81" s="3"/>
      <c r="AD81" s="3"/>
      <c r="AE81" s="89" t="s">
        <v>134</v>
      </c>
      <c r="AF81" s="90"/>
      <c r="AG81" s="92">
        <v>57431</v>
      </c>
      <c r="AH81" s="92">
        <v>61640</v>
      </c>
      <c r="AI81" s="92">
        <v>66689</v>
      </c>
      <c r="AJ81" s="92">
        <v>65229</v>
      </c>
      <c r="AK81" s="92">
        <v>79616</v>
      </c>
    </row>
    <row r="82" spans="4:37" ht="16">
      <c r="D82" s="16" t="s">
        <v>135</v>
      </c>
      <c r="E82" s="26"/>
      <c r="F82" s="26"/>
      <c r="G82" s="2"/>
      <c r="H82" s="2"/>
      <c r="I82" s="2"/>
      <c r="J82" s="3"/>
      <c r="K82" s="3"/>
      <c r="L82" s="3">
        <v>691</v>
      </c>
      <c r="M82" s="3">
        <v>1289</v>
      </c>
      <c r="N82" s="3">
        <v>2048</v>
      </c>
      <c r="O82" s="3">
        <v>1779</v>
      </c>
      <c r="P82" s="3">
        <v>1775</v>
      </c>
      <c r="Q82" s="3">
        <v>2135</v>
      </c>
      <c r="R82" s="3">
        <v>2000</v>
      </c>
      <c r="S82" s="3">
        <v>2381</v>
      </c>
      <c r="T82" s="3">
        <v>3265</v>
      </c>
      <c r="U82" s="3">
        <v>3367</v>
      </c>
      <c r="V82" s="3">
        <v>3503</v>
      </c>
      <c r="W82" s="3">
        <v>3174</v>
      </c>
      <c r="X82" s="2">
        <v>3191</v>
      </c>
      <c r="Y82" s="3">
        <f t="shared" si="9"/>
        <v>3978</v>
      </c>
      <c r="Z82" s="3"/>
      <c r="AA82" s="3"/>
      <c r="AB82" s="3"/>
      <c r="AC82" s="3"/>
      <c r="AD82" s="3"/>
      <c r="AE82" s="89" t="s">
        <v>135</v>
      </c>
      <c r="AF82" s="90"/>
      <c r="AG82" s="92">
        <v>3367</v>
      </c>
      <c r="AH82" s="92">
        <v>3503</v>
      </c>
      <c r="AI82" s="92">
        <v>3174</v>
      </c>
      <c r="AJ82" s="92">
        <v>3191</v>
      </c>
      <c r="AK82" s="92">
        <v>3978</v>
      </c>
    </row>
    <row r="83" spans="4:37" ht="16">
      <c r="D83" s="12" t="s">
        <v>136</v>
      </c>
      <c r="E83" s="22"/>
      <c r="F83" s="22"/>
      <c r="G83" s="3"/>
      <c r="H83" s="3"/>
      <c r="I83" s="3"/>
      <c r="J83" s="3"/>
      <c r="K83" s="3"/>
      <c r="L83" s="2">
        <v>3674</v>
      </c>
      <c r="M83" s="2">
        <v>4048</v>
      </c>
      <c r="N83" s="2">
        <v>3412</v>
      </c>
      <c r="O83" s="2">
        <v>394</v>
      </c>
      <c r="P83" s="2">
        <v>0</v>
      </c>
      <c r="Q83" s="2">
        <v>0</v>
      </c>
      <c r="R83" s="2">
        <v>0</v>
      </c>
      <c r="S83" s="2">
        <v>0</v>
      </c>
      <c r="T83" s="2">
        <v>0</v>
      </c>
      <c r="U83" s="2">
        <v>0</v>
      </c>
      <c r="V83" s="3">
        <v>0</v>
      </c>
      <c r="W83" s="3">
        <v>0</v>
      </c>
      <c r="X83" s="3">
        <v>0</v>
      </c>
      <c r="Y83" s="3">
        <f t="shared" si="9"/>
        <v>0</v>
      </c>
      <c r="Z83" s="3"/>
      <c r="AA83" s="3"/>
      <c r="AB83" s="3"/>
      <c r="AC83" s="3"/>
      <c r="AD83" s="3"/>
      <c r="AE83" s="89" t="s">
        <v>136</v>
      </c>
      <c r="AF83" s="90"/>
      <c r="AG83" s="91">
        <v>0</v>
      </c>
      <c r="AH83" s="91">
        <v>0</v>
      </c>
      <c r="AI83" s="91">
        <v>0</v>
      </c>
      <c r="AJ83" s="91">
        <v>0</v>
      </c>
      <c r="AK83" s="91">
        <v>0</v>
      </c>
    </row>
    <row r="84" spans="4:37" ht="16">
      <c r="D84" s="18" t="s">
        <v>137</v>
      </c>
      <c r="E84" s="28"/>
      <c r="F84" s="28"/>
      <c r="G84" s="3"/>
      <c r="H84" s="3"/>
      <c r="I84" s="3"/>
      <c r="J84" s="3"/>
      <c r="K84" s="3"/>
      <c r="L84" s="2">
        <v>3674</v>
      </c>
      <c r="M84" s="2">
        <v>4048</v>
      </c>
      <c r="N84" s="2">
        <v>3412</v>
      </c>
      <c r="O84" s="2">
        <v>394</v>
      </c>
      <c r="P84" s="2">
        <v>0</v>
      </c>
      <c r="Q84" s="2">
        <v>0</v>
      </c>
      <c r="R84" s="2">
        <v>0</v>
      </c>
      <c r="S84" s="2">
        <v>0</v>
      </c>
      <c r="T84" s="2">
        <v>0</v>
      </c>
      <c r="U84" s="2">
        <v>0</v>
      </c>
      <c r="V84" s="3">
        <v>0</v>
      </c>
      <c r="W84" s="3">
        <v>0</v>
      </c>
      <c r="X84" s="3">
        <v>0</v>
      </c>
      <c r="Y84" s="3">
        <f t="shared" si="9"/>
        <v>0</v>
      </c>
      <c r="Z84" s="3"/>
      <c r="AA84" s="3"/>
      <c r="AB84" s="3"/>
      <c r="AC84" s="3"/>
      <c r="AD84" s="3"/>
      <c r="AE84" s="95" t="s">
        <v>137</v>
      </c>
      <c r="AF84" s="90"/>
      <c r="AG84" s="91">
        <v>0</v>
      </c>
      <c r="AH84" s="91">
        <v>0</v>
      </c>
      <c r="AI84" s="91">
        <v>0</v>
      </c>
      <c r="AJ84" s="91">
        <v>0</v>
      </c>
      <c r="AK84" s="91">
        <v>0</v>
      </c>
    </row>
    <row r="85" spans="4:37" ht="31">
      <c r="D85" s="16" t="s">
        <v>138</v>
      </c>
      <c r="E85" s="26"/>
      <c r="F85" s="26"/>
      <c r="G85" s="2"/>
      <c r="H85" s="2"/>
      <c r="I85" s="2"/>
      <c r="J85" s="3"/>
      <c r="K85" s="3"/>
      <c r="L85" s="2">
        <v>0</v>
      </c>
      <c r="M85" s="2">
        <v>0</v>
      </c>
      <c r="N85" s="2">
        <v>0</v>
      </c>
      <c r="O85" s="2">
        <v>0</v>
      </c>
      <c r="P85" s="2">
        <v>0</v>
      </c>
      <c r="Q85" s="2">
        <v>0</v>
      </c>
      <c r="R85" s="2">
        <v>0</v>
      </c>
      <c r="S85" s="2">
        <v>0</v>
      </c>
      <c r="T85" s="2">
        <v>0</v>
      </c>
      <c r="U85" s="2">
        <v>0</v>
      </c>
      <c r="V85" s="2">
        <v>0</v>
      </c>
      <c r="W85" s="2">
        <v>0</v>
      </c>
      <c r="X85" s="2">
        <v>0</v>
      </c>
      <c r="Y85" s="3">
        <f t="shared" si="9"/>
        <v>0</v>
      </c>
      <c r="Z85" s="2"/>
      <c r="AA85" s="2"/>
      <c r="AB85" s="2"/>
      <c r="AC85" s="2"/>
      <c r="AD85" s="2"/>
      <c r="AE85" s="89" t="s">
        <v>138</v>
      </c>
      <c r="AF85" s="90"/>
      <c r="AG85" s="91">
        <v>0</v>
      </c>
      <c r="AH85" s="91">
        <v>0</v>
      </c>
      <c r="AI85" s="91">
        <v>0</v>
      </c>
      <c r="AJ85" s="91">
        <v>0</v>
      </c>
      <c r="AK85" s="91">
        <v>0</v>
      </c>
    </row>
    <row r="86" spans="4:37" ht="16">
      <c r="D86" s="16" t="s">
        <v>139</v>
      </c>
      <c r="E86" s="26"/>
      <c r="F86" s="26"/>
      <c r="G86" s="3"/>
      <c r="H86" s="2"/>
      <c r="I86" s="3"/>
      <c r="J86" s="3"/>
      <c r="K86" s="3"/>
      <c r="L86" s="2">
        <v>0</v>
      </c>
      <c r="M86" s="2">
        <v>0</v>
      </c>
      <c r="N86" s="2">
        <v>0</v>
      </c>
      <c r="O86" s="2">
        <v>0</v>
      </c>
      <c r="P86" s="2">
        <v>0</v>
      </c>
      <c r="Q86" s="2">
        <v>0</v>
      </c>
      <c r="R86" s="2">
        <v>0</v>
      </c>
      <c r="S86" s="2">
        <v>0</v>
      </c>
      <c r="T86" s="2">
        <v>0</v>
      </c>
      <c r="U86" s="2">
        <v>0</v>
      </c>
      <c r="V86" s="2">
        <v>0</v>
      </c>
      <c r="W86" s="2">
        <v>0</v>
      </c>
      <c r="X86" s="2">
        <v>0</v>
      </c>
      <c r="Y86" s="3">
        <f t="shared" si="9"/>
        <v>0</v>
      </c>
      <c r="Z86" s="3"/>
      <c r="AA86" s="3"/>
      <c r="AB86" s="3"/>
      <c r="AC86" s="3"/>
      <c r="AD86" s="3"/>
      <c r="AE86" s="89" t="s">
        <v>139</v>
      </c>
      <c r="AF86" s="90"/>
      <c r="AG86" s="91">
        <v>0</v>
      </c>
      <c r="AH86" s="91">
        <v>0</v>
      </c>
      <c r="AI86" s="91">
        <v>0</v>
      </c>
      <c r="AJ86" s="91">
        <v>0</v>
      </c>
      <c r="AK86" s="91">
        <v>0</v>
      </c>
    </row>
    <row r="87" spans="4:37" ht="16">
      <c r="D87" s="16" t="s">
        <v>140</v>
      </c>
      <c r="E87" s="26"/>
      <c r="F87" s="26"/>
      <c r="G87" s="3"/>
      <c r="H87" s="3"/>
      <c r="I87" s="3"/>
      <c r="J87" s="3"/>
      <c r="K87" s="3"/>
      <c r="L87" s="3">
        <v>1846</v>
      </c>
      <c r="M87" s="3">
        <v>1586</v>
      </c>
      <c r="N87" s="3">
        <v>2032</v>
      </c>
      <c r="O87" s="3">
        <v>3374</v>
      </c>
      <c r="P87" s="3">
        <v>2968</v>
      </c>
      <c r="Q87" s="3">
        <v>4308</v>
      </c>
      <c r="R87" s="3">
        <v>3825</v>
      </c>
      <c r="S87" s="3">
        <v>4570</v>
      </c>
      <c r="T87" s="3">
        <v>6647</v>
      </c>
      <c r="U87" s="3">
        <v>5733</v>
      </c>
      <c r="V87" s="3">
        <v>5934</v>
      </c>
      <c r="W87" s="3">
        <v>6120</v>
      </c>
      <c r="X87" s="3">
        <v>5750</v>
      </c>
      <c r="Y87" s="3">
        <f t="shared" si="9"/>
        <v>6276</v>
      </c>
      <c r="Z87" s="3"/>
      <c r="AA87" s="3"/>
      <c r="AB87" s="3"/>
      <c r="AC87" s="3"/>
      <c r="AD87" s="3"/>
      <c r="AE87" s="89" t="s">
        <v>140</v>
      </c>
      <c r="AF87" s="90"/>
      <c r="AG87" s="92">
        <v>5733</v>
      </c>
      <c r="AH87" s="92">
        <v>5934</v>
      </c>
      <c r="AI87" s="92">
        <v>6120</v>
      </c>
      <c r="AJ87" s="92">
        <v>5750</v>
      </c>
      <c r="AK87" s="92">
        <v>6276</v>
      </c>
    </row>
    <row r="88" spans="4:37" ht="31">
      <c r="D88" s="16" t="s">
        <v>141</v>
      </c>
      <c r="E88" s="26"/>
      <c r="F88" s="26"/>
      <c r="G88" s="3"/>
      <c r="H88" s="3"/>
      <c r="I88" s="3"/>
      <c r="J88" s="3"/>
      <c r="K88" s="3"/>
      <c r="L88" s="3">
        <v>31360</v>
      </c>
      <c r="M88" s="3">
        <v>20335</v>
      </c>
      <c r="N88" s="3">
        <v>31753</v>
      </c>
      <c r="O88" s="3">
        <v>40308</v>
      </c>
      <c r="P88" s="3">
        <v>34359</v>
      </c>
      <c r="Q88" s="3">
        <v>36231</v>
      </c>
      <c r="R88" s="3">
        <v>36808</v>
      </c>
      <c r="S88" s="3">
        <v>36548</v>
      </c>
      <c r="T88" s="3">
        <v>67741</v>
      </c>
      <c r="U88" s="3">
        <v>55064</v>
      </c>
      <c r="V88" s="3">
        <v>59209</v>
      </c>
      <c r="W88" s="3">
        <v>63743</v>
      </c>
      <c r="X88" s="3">
        <v>62670</v>
      </c>
      <c r="Y88" s="3">
        <f t="shared" si="9"/>
        <v>77319</v>
      </c>
      <c r="Z88" s="3"/>
      <c r="AA88" s="3"/>
      <c r="AB88" s="3"/>
      <c r="AC88" s="3"/>
      <c r="AD88" s="3"/>
      <c r="AE88" s="89" t="s">
        <v>141</v>
      </c>
      <c r="AF88" s="90"/>
      <c r="AG88" s="92">
        <v>55064</v>
      </c>
      <c r="AH88" s="92">
        <v>59209</v>
      </c>
      <c r="AI88" s="92">
        <v>63743</v>
      </c>
      <c r="AJ88" s="92">
        <v>62670</v>
      </c>
      <c r="AK88" s="92">
        <v>77319</v>
      </c>
    </row>
    <row r="89" spans="4:37" ht="16">
      <c r="D89" s="16" t="s">
        <v>142</v>
      </c>
      <c r="E89" s="26"/>
      <c r="F89" s="26"/>
      <c r="G89" s="3"/>
      <c r="H89" s="3"/>
      <c r="I89" s="2"/>
      <c r="J89" s="3"/>
      <c r="K89" s="3"/>
      <c r="L89" s="2">
        <v>11</v>
      </c>
      <c r="M89" s="2">
        <v>0</v>
      </c>
      <c r="N89" s="2">
        <v>41</v>
      </c>
      <c r="O89" s="2">
        <v>0</v>
      </c>
      <c r="P89" s="2">
        <v>0</v>
      </c>
      <c r="Q89" s="2">
        <v>0</v>
      </c>
      <c r="R89" s="2">
        <v>310</v>
      </c>
      <c r="S89" s="2">
        <v>0</v>
      </c>
      <c r="T89" s="2">
        <v>0</v>
      </c>
      <c r="U89" s="2">
        <v>1</v>
      </c>
      <c r="V89" s="2">
        <v>0</v>
      </c>
      <c r="W89" s="2">
        <v>0</v>
      </c>
      <c r="X89" s="2">
        <v>0</v>
      </c>
      <c r="Y89" s="3">
        <f t="shared" si="9"/>
        <v>214</v>
      </c>
      <c r="Z89" s="2"/>
      <c r="AA89" s="2"/>
      <c r="AB89" s="2"/>
      <c r="AC89" s="2"/>
      <c r="AD89" s="2"/>
      <c r="AE89" s="89" t="s">
        <v>142</v>
      </c>
      <c r="AF89" s="90"/>
      <c r="AG89" s="91">
        <v>1</v>
      </c>
      <c r="AH89" s="91">
        <v>0</v>
      </c>
      <c r="AI89" s="91">
        <v>0</v>
      </c>
      <c r="AJ89" s="91">
        <v>0</v>
      </c>
      <c r="AK89" s="91">
        <v>214</v>
      </c>
    </row>
    <row r="90" spans="4:37" ht="16">
      <c r="D90" s="16" t="s">
        <v>143</v>
      </c>
      <c r="E90" s="26"/>
      <c r="F90" s="26"/>
      <c r="G90" s="2"/>
      <c r="H90" s="2"/>
      <c r="I90" s="2"/>
      <c r="J90" s="3"/>
      <c r="K90" s="3"/>
      <c r="L90" s="2">
        <v>9</v>
      </c>
      <c r="M90" s="2">
        <v>0</v>
      </c>
      <c r="N90" s="2">
        <v>18</v>
      </c>
      <c r="O90" s="2">
        <v>0</v>
      </c>
      <c r="P90" s="2">
        <v>1</v>
      </c>
      <c r="Q90" s="2">
        <v>0</v>
      </c>
      <c r="R90" s="2">
        <v>247</v>
      </c>
      <c r="S90" s="2">
        <v>0</v>
      </c>
      <c r="T90" s="2">
        <v>0</v>
      </c>
      <c r="U90" s="2">
        <v>4</v>
      </c>
      <c r="V90" s="2">
        <v>0</v>
      </c>
      <c r="W90" s="2">
        <v>3</v>
      </c>
      <c r="X90" s="2">
        <v>0</v>
      </c>
      <c r="Y90" s="3">
        <f t="shared" si="9"/>
        <v>0</v>
      </c>
      <c r="Z90" s="3"/>
      <c r="AA90" s="3"/>
      <c r="AB90" s="3"/>
      <c r="AC90" s="3"/>
      <c r="AD90" s="3"/>
      <c r="AE90" s="89" t="s">
        <v>143</v>
      </c>
      <c r="AF90" s="90"/>
      <c r="AG90" s="91">
        <v>4</v>
      </c>
      <c r="AH90" s="91">
        <v>0</v>
      </c>
      <c r="AI90" s="91">
        <v>3</v>
      </c>
      <c r="AJ90" s="91">
        <v>0</v>
      </c>
      <c r="AK90" s="91">
        <v>0</v>
      </c>
    </row>
    <row r="91" spans="4:37" ht="16">
      <c r="D91" s="16" t="s">
        <v>144</v>
      </c>
      <c r="E91" s="26"/>
      <c r="F91" s="26"/>
      <c r="G91" s="3"/>
      <c r="H91" s="3"/>
      <c r="I91" s="2"/>
      <c r="J91" s="3"/>
      <c r="K91" s="3"/>
      <c r="L91" s="2">
        <v>2</v>
      </c>
      <c r="M91" s="2">
        <v>0</v>
      </c>
      <c r="N91" s="2">
        <v>24</v>
      </c>
      <c r="O91" s="2">
        <v>0</v>
      </c>
      <c r="P91" s="2">
        <v>-1</v>
      </c>
      <c r="Q91" s="2">
        <v>0</v>
      </c>
      <c r="R91" s="2">
        <v>63</v>
      </c>
      <c r="S91" s="2">
        <v>0</v>
      </c>
      <c r="T91" s="2">
        <v>0</v>
      </c>
      <c r="U91" s="2">
        <v>-3</v>
      </c>
      <c r="V91" s="2">
        <v>0</v>
      </c>
      <c r="W91" s="2">
        <v>-3</v>
      </c>
      <c r="X91" s="2">
        <v>0</v>
      </c>
      <c r="Y91" s="3">
        <f t="shared" ref="Y91:Y153" si="10">AK91</f>
        <v>214</v>
      </c>
      <c r="Z91" s="2"/>
      <c r="AA91" s="2"/>
      <c r="AB91" s="2"/>
      <c r="AC91" s="2"/>
      <c r="AD91" s="2"/>
      <c r="AE91" s="89" t="s">
        <v>144</v>
      </c>
      <c r="AF91" s="90"/>
      <c r="AG91" s="91">
        <v>-3</v>
      </c>
      <c r="AH91" s="91">
        <v>0</v>
      </c>
      <c r="AI91" s="91">
        <v>-3</v>
      </c>
      <c r="AJ91" s="91">
        <v>0</v>
      </c>
      <c r="AK91" s="91">
        <v>214</v>
      </c>
    </row>
    <row r="92" spans="4:37" ht="16">
      <c r="D92" s="16" t="s">
        <v>145</v>
      </c>
      <c r="E92" s="26"/>
      <c r="F92" s="26"/>
      <c r="G92" s="3"/>
      <c r="H92" s="3"/>
      <c r="I92" s="3"/>
      <c r="J92" s="3"/>
      <c r="K92" s="3"/>
      <c r="L92" s="3">
        <v>31362</v>
      </c>
      <c r="M92" s="3">
        <v>20335</v>
      </c>
      <c r="N92" s="3">
        <v>31777</v>
      </c>
      <c r="O92" s="3">
        <v>40308</v>
      </c>
      <c r="P92" s="3">
        <v>34357</v>
      </c>
      <c r="Q92" s="3">
        <v>36231</v>
      </c>
      <c r="R92" s="3">
        <v>36871</v>
      </c>
      <c r="S92" s="3">
        <v>36548</v>
      </c>
      <c r="T92" s="3">
        <v>67741</v>
      </c>
      <c r="U92" s="3">
        <v>55061</v>
      </c>
      <c r="V92" s="3">
        <v>59209</v>
      </c>
      <c r="W92" s="3">
        <v>63740</v>
      </c>
      <c r="X92" s="3">
        <v>62670</v>
      </c>
      <c r="Y92" s="3">
        <f t="shared" si="10"/>
        <v>77533</v>
      </c>
      <c r="Z92" s="3"/>
      <c r="AA92" s="3"/>
      <c r="AB92" s="3"/>
      <c r="AC92" s="3"/>
      <c r="AD92" s="3"/>
      <c r="AE92" s="89" t="s">
        <v>145</v>
      </c>
      <c r="AF92" s="90"/>
      <c r="AG92" s="92">
        <v>55061</v>
      </c>
      <c r="AH92" s="92">
        <v>59209</v>
      </c>
      <c r="AI92" s="92">
        <v>63740</v>
      </c>
      <c r="AJ92" s="92">
        <v>62670</v>
      </c>
      <c r="AK92" s="92">
        <v>77533</v>
      </c>
    </row>
    <row r="93" spans="4:37" ht="16">
      <c r="D93" s="16" t="s">
        <v>146</v>
      </c>
      <c r="E93" s="26"/>
      <c r="F93" s="26"/>
      <c r="G93" s="2"/>
      <c r="H93" s="2"/>
      <c r="I93" s="3"/>
      <c r="J93" s="3"/>
      <c r="K93" s="3"/>
      <c r="L93" s="3">
        <v>123</v>
      </c>
      <c r="M93" s="3">
        <v>0</v>
      </c>
      <c r="N93" s="3">
        <v>1125</v>
      </c>
      <c r="O93" s="3">
        <v>1720</v>
      </c>
      <c r="P93" s="3">
        <v>2095</v>
      </c>
      <c r="Q93" s="3">
        <v>2201</v>
      </c>
      <c r="R93" s="3">
        <v>2211</v>
      </c>
      <c r="S93" s="3">
        <v>2204</v>
      </c>
      <c r="T93" s="3">
        <v>3935</v>
      </c>
      <c r="U93" s="3">
        <v>3282</v>
      </c>
      <c r="V93" s="3">
        <v>3530</v>
      </c>
      <c r="W93" s="2">
        <v>4736</v>
      </c>
      <c r="X93" s="2">
        <v>6640</v>
      </c>
      <c r="Y93" s="3">
        <f t="shared" si="10"/>
        <v>15560</v>
      </c>
      <c r="Z93" s="3"/>
      <c r="AA93" s="3"/>
      <c r="AB93" s="3"/>
      <c r="AC93" s="3"/>
      <c r="AD93" s="3"/>
      <c r="AE93" s="89" t="s">
        <v>146</v>
      </c>
      <c r="AF93" s="90"/>
      <c r="AG93" s="92">
        <v>3282</v>
      </c>
      <c r="AH93" s="92">
        <v>3530</v>
      </c>
      <c r="AI93" s="92">
        <v>4736</v>
      </c>
      <c r="AJ93" s="92">
        <v>6640</v>
      </c>
      <c r="AK93" s="92">
        <v>15560</v>
      </c>
    </row>
    <row r="94" spans="4:37" ht="16">
      <c r="D94" s="16" t="s">
        <v>147</v>
      </c>
      <c r="E94" s="26"/>
      <c r="F94" s="26"/>
      <c r="G94" s="2"/>
      <c r="H94" s="2"/>
      <c r="I94" s="2"/>
      <c r="J94" s="3"/>
      <c r="K94" s="3"/>
      <c r="L94" s="2">
        <v>0</v>
      </c>
      <c r="M94" s="2">
        <v>0</v>
      </c>
      <c r="N94" s="2">
        <v>0</v>
      </c>
      <c r="O94" s="2">
        <v>0</v>
      </c>
      <c r="P94" s="2">
        <v>0</v>
      </c>
      <c r="Q94" s="2">
        <v>0</v>
      </c>
      <c r="R94" s="2">
        <v>0</v>
      </c>
      <c r="S94" s="2">
        <v>0</v>
      </c>
      <c r="T94" s="2">
        <v>0</v>
      </c>
      <c r="U94" s="2">
        <v>0</v>
      </c>
      <c r="V94" s="2">
        <v>0</v>
      </c>
      <c r="W94" s="2">
        <v>0</v>
      </c>
      <c r="X94" s="2">
        <v>0</v>
      </c>
      <c r="Y94" s="3">
        <f t="shared" si="10"/>
        <v>0</v>
      </c>
      <c r="Z94" s="2"/>
      <c r="AA94" s="2"/>
      <c r="AB94" s="2"/>
      <c r="AC94" s="2"/>
      <c r="AD94" s="2"/>
      <c r="AE94" s="89" t="s">
        <v>147</v>
      </c>
      <c r="AF94" s="90"/>
      <c r="AG94" s="91">
        <v>0</v>
      </c>
      <c r="AH94" s="91">
        <v>0</v>
      </c>
      <c r="AI94" s="91">
        <v>0</v>
      </c>
      <c r="AJ94" s="91">
        <v>0</v>
      </c>
      <c r="AK94" s="91">
        <v>0</v>
      </c>
    </row>
    <row r="95" spans="4:37" ht="16">
      <c r="D95" s="16" t="s">
        <v>148</v>
      </c>
      <c r="E95" s="26"/>
      <c r="F95" s="26"/>
      <c r="G95" s="2"/>
      <c r="H95" s="2"/>
      <c r="I95" s="3"/>
      <c r="J95" s="3"/>
      <c r="K95" s="3"/>
      <c r="L95" s="3">
        <v>123</v>
      </c>
      <c r="M95" s="3">
        <v>0</v>
      </c>
      <c r="N95" s="3">
        <v>1125</v>
      </c>
      <c r="O95" s="3">
        <v>1720</v>
      </c>
      <c r="P95" s="3">
        <v>2095</v>
      </c>
      <c r="Q95" s="3">
        <v>2201</v>
      </c>
      <c r="R95" s="3">
        <v>2211</v>
      </c>
      <c r="S95" s="3">
        <v>2204</v>
      </c>
      <c r="T95" s="3">
        <v>3935</v>
      </c>
      <c r="U95" s="3">
        <v>3282</v>
      </c>
      <c r="V95" s="3">
        <v>3530</v>
      </c>
      <c r="W95" s="2">
        <v>4736</v>
      </c>
      <c r="X95" s="2">
        <v>6640</v>
      </c>
      <c r="Y95" s="3">
        <f t="shared" si="10"/>
        <v>15560</v>
      </c>
      <c r="Z95" s="3"/>
      <c r="AA95" s="3"/>
      <c r="AB95" s="3"/>
      <c r="AC95" s="3"/>
      <c r="AD95" s="3"/>
      <c r="AE95" s="89" t="s">
        <v>148</v>
      </c>
      <c r="AF95" s="90"/>
      <c r="AG95" s="92">
        <v>3282</v>
      </c>
      <c r="AH95" s="92">
        <v>3530</v>
      </c>
      <c r="AI95" s="92">
        <v>4736</v>
      </c>
      <c r="AJ95" s="92">
        <v>6640</v>
      </c>
      <c r="AK95" s="92">
        <v>15560</v>
      </c>
    </row>
    <row r="96" spans="4:37" ht="16">
      <c r="D96" s="16" t="s">
        <v>149</v>
      </c>
      <c r="E96" s="26"/>
      <c r="F96" s="26"/>
      <c r="G96" s="3"/>
      <c r="H96" s="3"/>
      <c r="I96" s="3"/>
      <c r="J96" s="3"/>
      <c r="K96" s="3"/>
      <c r="L96" s="3">
        <v>31239</v>
      </c>
      <c r="M96" s="3">
        <v>20335</v>
      </c>
      <c r="N96" s="3">
        <v>30652</v>
      </c>
      <c r="O96" s="3">
        <v>38587</v>
      </c>
      <c r="P96" s="3">
        <v>32263</v>
      </c>
      <c r="Q96" s="3">
        <v>34030</v>
      </c>
      <c r="R96" s="3">
        <v>34660</v>
      </c>
      <c r="S96" s="3">
        <v>34344</v>
      </c>
      <c r="T96" s="3">
        <v>63806</v>
      </c>
      <c r="U96" s="3">
        <v>51780</v>
      </c>
      <c r="V96" s="3">
        <v>55679</v>
      </c>
      <c r="W96" s="3">
        <v>59004</v>
      </c>
      <c r="X96" s="3">
        <v>56030</v>
      </c>
      <c r="Y96" s="3">
        <f t="shared" si="10"/>
        <v>61973</v>
      </c>
      <c r="Z96" s="3"/>
      <c r="AA96" s="3"/>
      <c r="AB96" s="3"/>
      <c r="AC96" s="3"/>
      <c r="AD96" s="3"/>
      <c r="AE96" s="89" t="s">
        <v>149</v>
      </c>
      <c r="AF96" s="90"/>
      <c r="AG96" s="92">
        <v>51780</v>
      </c>
      <c r="AH96" s="92">
        <v>55679</v>
      </c>
      <c r="AI96" s="92">
        <v>59004</v>
      </c>
      <c r="AJ96" s="92">
        <v>56030</v>
      </c>
      <c r="AK96" s="92">
        <v>61973</v>
      </c>
    </row>
    <row r="97" spans="4:37" ht="16">
      <c r="D97" s="16" t="s">
        <v>150</v>
      </c>
      <c r="E97" s="26"/>
      <c r="F97" s="26"/>
      <c r="G97" s="2"/>
      <c r="H97" s="2"/>
      <c r="I97" s="2"/>
      <c r="J97" s="3"/>
      <c r="K97" s="3"/>
      <c r="L97" s="2">
        <v>0</v>
      </c>
      <c r="M97" s="2">
        <v>0</v>
      </c>
      <c r="N97" s="2">
        <v>0</v>
      </c>
      <c r="O97" s="2">
        <v>0</v>
      </c>
      <c r="P97" s="2">
        <v>0</v>
      </c>
      <c r="Q97" s="2">
        <v>0</v>
      </c>
      <c r="R97" s="2">
        <v>0</v>
      </c>
      <c r="S97" s="2">
        <v>0</v>
      </c>
      <c r="T97" s="2">
        <v>0</v>
      </c>
      <c r="U97" s="2">
        <v>0</v>
      </c>
      <c r="V97" s="2">
        <v>0</v>
      </c>
      <c r="W97" s="2">
        <v>0</v>
      </c>
      <c r="X97" s="2">
        <v>0</v>
      </c>
      <c r="Y97" s="3">
        <f t="shared" si="10"/>
        <v>0</v>
      </c>
      <c r="Z97" s="2"/>
      <c r="AA97" s="2"/>
      <c r="AB97" s="2"/>
      <c r="AC97" s="2"/>
      <c r="AD97" s="2"/>
      <c r="AE97" s="89" t="s">
        <v>150</v>
      </c>
      <c r="AF97" s="90"/>
      <c r="AG97" s="91">
        <v>0</v>
      </c>
      <c r="AH97" s="91">
        <v>0</v>
      </c>
      <c r="AI97" s="91">
        <v>0</v>
      </c>
      <c r="AJ97" s="91">
        <v>0</v>
      </c>
      <c r="AK97" s="91">
        <v>0</v>
      </c>
    </row>
    <row r="98" spans="4:37" ht="31">
      <c r="D98" s="16" t="s">
        <v>151</v>
      </c>
      <c r="E98" s="26"/>
      <c r="F98" s="26"/>
      <c r="G98" s="3"/>
      <c r="H98" s="3"/>
      <c r="I98" s="3"/>
      <c r="J98" s="3"/>
      <c r="K98" s="3"/>
      <c r="L98" s="3">
        <v>31239</v>
      </c>
      <c r="M98" s="3">
        <v>20335</v>
      </c>
      <c r="N98" s="3">
        <v>30652</v>
      </c>
      <c r="O98" s="3">
        <v>38587</v>
      </c>
      <c r="P98" s="3">
        <v>32263</v>
      </c>
      <c r="Q98" s="3">
        <v>34030</v>
      </c>
      <c r="R98" s="3">
        <v>34660</v>
      </c>
      <c r="S98" s="3">
        <v>34344</v>
      </c>
      <c r="T98" s="3">
        <v>63806</v>
      </c>
      <c r="U98" s="3">
        <v>51780</v>
      </c>
      <c r="V98" s="3">
        <v>55679</v>
      </c>
      <c r="W98" s="3">
        <v>59004</v>
      </c>
      <c r="X98" s="3">
        <v>56030</v>
      </c>
      <c r="Y98" s="3">
        <f t="shared" si="10"/>
        <v>61973</v>
      </c>
      <c r="Z98" s="3"/>
      <c r="AA98" s="3"/>
      <c r="AB98" s="3"/>
      <c r="AC98" s="3"/>
      <c r="AD98" s="3"/>
      <c r="AE98" s="89" t="s">
        <v>151</v>
      </c>
      <c r="AF98" s="90"/>
      <c r="AG98" s="92">
        <v>51780</v>
      </c>
      <c r="AH98" s="92">
        <v>55679</v>
      </c>
      <c r="AI98" s="92">
        <v>59004</v>
      </c>
      <c r="AJ98" s="92">
        <v>56030</v>
      </c>
      <c r="AK98" s="92">
        <v>61973</v>
      </c>
    </row>
    <row r="99" spans="4:37">
      <c r="L99" s="1"/>
      <c r="M99" s="1"/>
      <c r="N99" s="1"/>
      <c r="O99" s="1"/>
      <c r="P99" s="1"/>
      <c r="Q99" s="1"/>
      <c r="R99" s="1"/>
      <c r="S99" s="1"/>
      <c r="T99" s="1"/>
      <c r="U99" s="1"/>
      <c r="V99" s="1"/>
      <c r="W99" s="1"/>
      <c r="X99" s="1"/>
      <c r="Y99" s="3">
        <f t="shared" si="10"/>
        <v>0</v>
      </c>
      <c r="Z99" s="1"/>
      <c r="AA99" s="1"/>
      <c r="AB99" s="1"/>
      <c r="AC99" s="1"/>
      <c r="AD99" s="1"/>
      <c r="AE99" s="1"/>
    </row>
    <row r="100" spans="4:37">
      <c r="D100" s="12" t="s">
        <v>152</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12"/>
      <c r="AF100" s="8"/>
      <c r="AG100" s="2"/>
      <c r="AH100" s="2"/>
      <c r="AI100" s="2"/>
      <c r="AJ100" s="2"/>
      <c r="AK100" s="2"/>
    </row>
    <row r="101" spans="4:37">
      <c r="D101" s="18" t="s">
        <v>153</v>
      </c>
      <c r="E101" s="28"/>
      <c r="F101" s="28"/>
      <c r="H101" s="18"/>
      <c r="I101" s="8"/>
      <c r="J101" s="3"/>
      <c r="K101" s="3"/>
      <c r="L101" s="3"/>
      <c r="M101" s="3"/>
      <c r="N101" s="3"/>
      <c r="O101" s="3"/>
      <c r="P101" s="3"/>
      <c r="Q101" s="3"/>
      <c r="R101" s="3"/>
      <c r="S101" s="3"/>
      <c r="T101" s="3"/>
      <c r="U101" s="3"/>
      <c r="V101" s="3"/>
      <c r="W101" s="3"/>
      <c r="X101" s="3"/>
      <c r="Y101" s="3">
        <f t="shared" si="10"/>
        <v>0</v>
      </c>
      <c r="Z101" s="3"/>
      <c r="AA101" s="3"/>
      <c r="AB101" s="3"/>
      <c r="AC101" s="3"/>
      <c r="AD101" s="3"/>
      <c r="AE101" s="18"/>
      <c r="AF101" s="8"/>
      <c r="AG101" s="3"/>
      <c r="AH101" s="3"/>
      <c r="AI101" s="3"/>
      <c r="AJ101" s="3"/>
      <c r="AK101" s="3"/>
    </row>
    <row r="102" spans="4:37">
      <c r="D102" s="13" t="s">
        <v>154</v>
      </c>
      <c r="E102" s="23"/>
      <c r="F102" s="23"/>
      <c r="H102" s="13"/>
      <c r="I102" s="8"/>
      <c r="J102" s="3"/>
      <c r="K102" s="3"/>
      <c r="L102" s="3"/>
      <c r="M102" s="3"/>
      <c r="N102" s="3"/>
      <c r="O102" s="3"/>
      <c r="P102" s="3"/>
      <c r="Q102" s="3"/>
      <c r="R102" s="3"/>
      <c r="S102" s="3"/>
      <c r="T102" s="3"/>
      <c r="U102" s="3"/>
      <c r="V102" s="3"/>
      <c r="W102" s="3"/>
      <c r="X102" s="3"/>
      <c r="Y102" s="3">
        <f t="shared" si="10"/>
        <v>0</v>
      </c>
      <c r="Z102" s="3"/>
      <c r="AA102" s="3"/>
      <c r="AB102" s="3"/>
      <c r="AC102" s="3"/>
      <c r="AD102" s="3"/>
      <c r="AE102" s="13"/>
      <c r="AF102" s="8"/>
      <c r="AG102" s="3"/>
      <c r="AH102" s="3"/>
      <c r="AI102" s="3"/>
      <c r="AJ102" s="3"/>
      <c r="AK102" s="3"/>
    </row>
    <row r="103" spans="4:37">
      <c r="D103" s="15" t="s">
        <v>155</v>
      </c>
      <c r="E103" s="25"/>
      <c r="F103" s="25"/>
      <c r="H103" s="6"/>
      <c r="I103" s="6"/>
      <c r="J103" s="4"/>
      <c r="K103" s="4"/>
      <c r="L103" s="4"/>
      <c r="M103" s="4">
        <v>10340</v>
      </c>
      <c r="N103" s="4">
        <v>10232</v>
      </c>
      <c r="O103" s="4">
        <v>10289</v>
      </c>
      <c r="P103" s="4">
        <v>10520</v>
      </c>
      <c r="Q103" s="4">
        <v>10329</v>
      </c>
      <c r="R103" s="4">
        <v>11400</v>
      </c>
      <c r="S103" s="4">
        <v>9971</v>
      </c>
      <c r="T103" s="4">
        <v>4293</v>
      </c>
      <c r="U103" s="4">
        <v>4085</v>
      </c>
      <c r="V103" s="4">
        <v>3123</v>
      </c>
      <c r="W103" s="4">
        <v>2091</v>
      </c>
      <c r="X103" s="4">
        <v>2115</v>
      </c>
      <c r="Y103" s="3">
        <f t="shared" si="10"/>
        <v>0</v>
      </c>
      <c r="Z103" s="4"/>
      <c r="AA103" s="4"/>
      <c r="AB103" s="4"/>
      <c r="AC103" s="4"/>
      <c r="AD103" s="4"/>
      <c r="AE103" s="15"/>
      <c r="AF103" s="8"/>
      <c r="AG103" s="4"/>
      <c r="AH103" s="4"/>
      <c r="AI103" s="4"/>
      <c r="AJ103" s="4"/>
      <c r="AK103" s="4"/>
    </row>
    <row r="104" spans="4:37">
      <c r="D104" s="15" t="s">
        <v>156</v>
      </c>
      <c r="E104" s="25"/>
      <c r="F104" s="25"/>
      <c r="H104" s="15"/>
      <c r="I104" s="8"/>
      <c r="J104" s="4"/>
      <c r="K104" s="4"/>
      <c r="L104" s="4"/>
      <c r="M104" s="4"/>
      <c r="N104" s="4"/>
      <c r="O104" s="4"/>
      <c r="P104" s="4"/>
      <c r="Q104" s="4"/>
      <c r="R104" s="4"/>
      <c r="S104" s="4"/>
      <c r="T104" s="4"/>
      <c r="U104" s="4"/>
      <c r="V104" s="4"/>
      <c r="W104" s="4"/>
      <c r="X104" s="4"/>
      <c r="Y104" s="3">
        <f t="shared" si="10"/>
        <v>0</v>
      </c>
      <c r="Z104" s="4"/>
      <c r="AA104" s="4"/>
      <c r="AB104" s="4"/>
      <c r="AC104" s="4"/>
      <c r="AD104" s="4"/>
      <c r="AE104" s="15"/>
      <c r="AF104" s="8"/>
      <c r="AG104" s="4"/>
      <c r="AH104" s="4"/>
      <c r="AI104" s="4"/>
      <c r="AJ104" s="4"/>
      <c r="AK104" s="4"/>
    </row>
    <row r="105" spans="4:37">
      <c r="D105" s="15" t="s">
        <v>157</v>
      </c>
      <c r="E105" s="25"/>
      <c r="F105" s="25"/>
      <c r="H105" s="15"/>
      <c r="I105" s="8"/>
      <c r="J105" s="5"/>
      <c r="K105" s="5"/>
      <c r="L105" s="5"/>
      <c r="M105" s="5"/>
      <c r="N105" s="5"/>
      <c r="O105" s="5"/>
      <c r="P105" s="5"/>
      <c r="Q105" s="5"/>
      <c r="R105" s="5"/>
      <c r="S105" s="5"/>
      <c r="T105" s="5"/>
      <c r="U105" s="5"/>
      <c r="V105" s="5"/>
      <c r="W105" s="5"/>
      <c r="X105" s="5"/>
      <c r="Y105" s="3">
        <f t="shared" si="10"/>
        <v>0</v>
      </c>
      <c r="Z105" s="5"/>
      <c r="AA105" s="5"/>
      <c r="AB105" s="5"/>
      <c r="AC105" s="5"/>
      <c r="AD105" s="5"/>
      <c r="AE105" s="15"/>
      <c r="AF105" s="8"/>
      <c r="AG105" s="5"/>
      <c r="AH105" s="5"/>
      <c r="AI105" s="5"/>
      <c r="AJ105" s="5"/>
      <c r="AK105" s="5"/>
    </row>
    <row r="106" spans="4:37">
      <c r="D106" s="15" t="s">
        <v>158</v>
      </c>
      <c r="E106" s="25"/>
      <c r="F106" s="25"/>
      <c r="H106" s="15"/>
      <c r="I106" s="8"/>
      <c r="J106" s="5"/>
      <c r="K106" s="5"/>
      <c r="L106" s="5"/>
      <c r="M106" s="5"/>
      <c r="N106" s="5"/>
      <c r="O106" s="5"/>
      <c r="P106" s="5"/>
      <c r="Q106" s="5"/>
      <c r="R106" s="5"/>
      <c r="S106" s="5"/>
      <c r="T106" s="5"/>
      <c r="U106" s="5"/>
      <c r="V106" s="5"/>
      <c r="W106" s="5"/>
      <c r="X106" s="5"/>
      <c r="Y106" s="3">
        <f t="shared" si="10"/>
        <v>0</v>
      </c>
      <c r="Z106" s="5"/>
      <c r="AA106" s="5"/>
      <c r="AB106" s="5"/>
      <c r="AC106" s="5"/>
      <c r="AD106" s="5"/>
      <c r="AE106" s="15"/>
      <c r="AF106" s="8"/>
      <c r="AG106" s="5"/>
      <c r="AH106" s="5"/>
      <c r="AI106" s="5"/>
      <c r="AJ106" s="5"/>
      <c r="AK106" s="5"/>
    </row>
    <row r="107" spans="4:37">
      <c r="D107" s="15" t="s">
        <v>159</v>
      </c>
      <c r="E107" s="25"/>
      <c r="F107" s="25"/>
      <c r="H107" s="15"/>
      <c r="I107" s="8"/>
      <c r="J107" s="4"/>
      <c r="K107" s="4"/>
      <c r="L107" s="4"/>
      <c r="M107" s="4"/>
      <c r="N107" s="5"/>
      <c r="O107" s="5"/>
      <c r="P107" s="4"/>
      <c r="Q107" s="4"/>
      <c r="R107" s="4"/>
      <c r="S107" s="5"/>
      <c r="T107" s="5"/>
      <c r="U107" s="5"/>
      <c r="V107" s="4"/>
      <c r="W107" s="5"/>
      <c r="X107" s="5"/>
      <c r="Y107" s="3">
        <f t="shared" si="10"/>
        <v>0</v>
      </c>
      <c r="Z107" s="5"/>
      <c r="AA107" s="5"/>
      <c r="AB107" s="5"/>
      <c r="AC107" s="5"/>
      <c r="AD107" s="5"/>
      <c r="AE107" s="15"/>
      <c r="AF107" s="8"/>
      <c r="AG107" s="4"/>
      <c r="AH107" s="4"/>
      <c r="AI107" s="4"/>
      <c r="AJ107" s="4"/>
      <c r="AK107" s="4"/>
    </row>
    <row r="108" spans="4:37">
      <c r="D108" s="15" t="s">
        <v>160</v>
      </c>
      <c r="E108" s="25"/>
      <c r="F108" s="25"/>
      <c r="H108" s="15"/>
      <c r="I108" s="8"/>
      <c r="J108" s="5"/>
      <c r="K108" s="5"/>
      <c r="L108" s="5"/>
      <c r="M108" s="5"/>
      <c r="N108" s="5"/>
      <c r="O108" s="5"/>
      <c r="P108" s="5"/>
      <c r="Q108" s="5"/>
      <c r="R108" s="5"/>
      <c r="S108" s="5"/>
      <c r="T108" s="5"/>
      <c r="U108" s="5"/>
      <c r="V108" s="5"/>
      <c r="W108" s="5"/>
      <c r="X108" s="5"/>
      <c r="Y108" s="3">
        <f t="shared" si="10"/>
        <v>0</v>
      </c>
      <c r="Z108" s="5"/>
      <c r="AA108" s="5"/>
      <c r="AB108" s="5"/>
      <c r="AC108" s="5"/>
      <c r="AD108" s="5"/>
      <c r="AE108" s="15"/>
      <c r="AF108" s="8"/>
      <c r="AG108" s="5"/>
      <c r="AH108" s="5"/>
      <c r="AI108" s="5"/>
      <c r="AJ108" s="5"/>
      <c r="AK108" s="5"/>
    </row>
    <row r="109" spans="4:37">
      <c r="D109" s="15" t="s">
        <v>161</v>
      </c>
      <c r="E109" s="25"/>
      <c r="F109" s="25"/>
      <c r="H109" s="15"/>
      <c r="I109" s="8"/>
      <c r="J109" s="4"/>
      <c r="K109" s="4"/>
      <c r="L109" s="4"/>
      <c r="M109" s="4"/>
      <c r="N109" s="4"/>
      <c r="O109" s="4"/>
      <c r="P109" s="4"/>
      <c r="Q109" s="4"/>
      <c r="R109" s="4"/>
      <c r="S109" s="4"/>
      <c r="T109" s="4"/>
      <c r="U109" s="4"/>
      <c r="V109" s="4"/>
      <c r="W109" s="4"/>
      <c r="X109" s="4"/>
      <c r="Y109" s="3">
        <f t="shared" si="10"/>
        <v>0</v>
      </c>
      <c r="Z109" s="4"/>
      <c r="AA109" s="4"/>
      <c r="AB109" s="4"/>
      <c r="AC109" s="4"/>
      <c r="AD109" s="4"/>
      <c r="AE109" s="15"/>
      <c r="AF109" s="8"/>
      <c r="AG109" s="4"/>
      <c r="AH109" s="4"/>
      <c r="AI109" s="4"/>
      <c r="AJ109" s="4"/>
      <c r="AK109" s="4"/>
    </row>
    <row r="110" spans="4:37">
      <c r="D110" s="15" t="s">
        <v>162</v>
      </c>
      <c r="E110" s="25"/>
      <c r="F110" s="25"/>
      <c r="H110" s="15"/>
      <c r="I110" s="8"/>
      <c r="J110" s="5"/>
      <c r="K110" s="5"/>
      <c r="L110" s="5"/>
      <c r="M110" s="5"/>
      <c r="N110" s="5"/>
      <c r="O110" s="5"/>
      <c r="P110" s="5"/>
      <c r="Q110" s="5"/>
      <c r="R110" s="5"/>
      <c r="S110" s="5"/>
      <c r="T110" s="5"/>
      <c r="U110" s="5"/>
      <c r="V110" s="5"/>
      <c r="W110" s="5"/>
      <c r="X110" s="5"/>
      <c r="Y110" s="3">
        <f t="shared" si="10"/>
        <v>0</v>
      </c>
      <c r="Z110" s="5"/>
      <c r="AA110" s="5"/>
      <c r="AB110" s="5"/>
      <c r="AC110" s="5"/>
      <c r="AD110" s="5"/>
      <c r="AE110" s="15"/>
      <c r="AF110" s="8"/>
      <c r="AG110" s="5"/>
      <c r="AH110" s="5"/>
      <c r="AI110" s="5"/>
      <c r="AJ110" s="5"/>
      <c r="AK110" s="5"/>
    </row>
    <row r="111" spans="4:37">
      <c r="D111" s="15" t="s">
        <v>163</v>
      </c>
      <c r="E111" s="25"/>
      <c r="F111" s="25"/>
      <c r="H111" s="15"/>
      <c r="I111" s="8"/>
      <c r="J111" s="5"/>
      <c r="K111" s="5"/>
      <c r="L111" s="5"/>
      <c r="M111" s="5"/>
      <c r="N111" s="5"/>
      <c r="O111" s="5"/>
      <c r="P111" s="5"/>
      <c r="Q111" s="5"/>
      <c r="R111" s="5"/>
      <c r="S111" s="5"/>
      <c r="T111" s="5"/>
      <c r="U111" s="5"/>
      <c r="V111" s="5"/>
      <c r="W111" s="5"/>
      <c r="X111" s="5"/>
      <c r="Y111" s="3">
        <f t="shared" si="10"/>
        <v>0</v>
      </c>
      <c r="Z111" s="5"/>
      <c r="AA111" s="5"/>
      <c r="AB111" s="5"/>
      <c r="AC111" s="5"/>
      <c r="AD111" s="5"/>
      <c r="AE111" s="15"/>
      <c r="AF111" s="8"/>
      <c r="AG111" s="5"/>
      <c r="AH111" s="5"/>
      <c r="AI111" s="5"/>
      <c r="AJ111" s="5"/>
      <c r="AK111" s="5"/>
    </row>
    <row r="112" spans="4:37">
      <c r="D112" s="15" t="s">
        <v>164</v>
      </c>
      <c r="E112" s="25"/>
      <c r="F112" s="25"/>
      <c r="H112" s="15"/>
      <c r="I112" s="8"/>
      <c r="J112" s="4"/>
      <c r="K112" s="4"/>
      <c r="L112" s="4"/>
      <c r="M112" s="4"/>
      <c r="N112" s="4"/>
      <c r="O112" s="4"/>
      <c r="P112" s="4"/>
      <c r="Q112" s="4"/>
      <c r="R112" s="4"/>
      <c r="S112" s="4"/>
      <c r="T112" s="4"/>
      <c r="U112" s="4"/>
      <c r="V112" s="4"/>
      <c r="W112" s="4"/>
      <c r="X112" s="4"/>
      <c r="Y112" s="3">
        <f t="shared" si="10"/>
        <v>0</v>
      </c>
      <c r="Z112" s="4"/>
      <c r="AA112" s="4"/>
      <c r="AB112" s="4"/>
      <c r="AC112" s="4"/>
      <c r="AD112" s="4"/>
      <c r="AE112" s="15"/>
      <c r="AF112" s="8"/>
      <c r="AG112" s="4"/>
      <c r="AH112" s="4"/>
      <c r="AI112" s="4"/>
      <c r="AJ112" s="4"/>
      <c r="AK112" s="4"/>
    </row>
    <row r="113" spans="4:37">
      <c r="D113" s="15" t="s">
        <v>165</v>
      </c>
      <c r="E113" s="25"/>
      <c r="F113" s="25"/>
      <c r="H113" s="15"/>
      <c r="I113" s="8"/>
      <c r="J113" s="5"/>
      <c r="K113" s="5"/>
      <c r="L113" s="5"/>
      <c r="M113" s="5"/>
      <c r="N113" s="5"/>
      <c r="O113" s="5"/>
      <c r="P113" s="5"/>
      <c r="Q113" s="5"/>
      <c r="R113" s="5"/>
      <c r="S113" s="5"/>
      <c r="T113" s="5"/>
      <c r="U113" s="5"/>
      <c r="V113" s="5"/>
      <c r="W113" s="5"/>
      <c r="X113" s="5"/>
      <c r="Y113" s="3">
        <f t="shared" si="10"/>
        <v>0</v>
      </c>
      <c r="Z113" s="5"/>
      <c r="AA113" s="5"/>
      <c r="AB113" s="5"/>
      <c r="AC113" s="5"/>
      <c r="AD113" s="5"/>
      <c r="AE113" s="15"/>
      <c r="AF113" s="8"/>
      <c r="AG113" s="5"/>
      <c r="AH113" s="5"/>
      <c r="AI113" s="5"/>
      <c r="AJ113" s="5"/>
      <c r="AK113" s="5"/>
    </row>
    <row r="114" spans="4:37">
      <c r="D114" s="13" t="s">
        <v>166</v>
      </c>
      <c r="E114" s="23"/>
      <c r="F114" s="23"/>
      <c r="H114" s="13"/>
      <c r="I114" s="8"/>
      <c r="J114" s="3"/>
      <c r="K114" s="3"/>
      <c r="L114" s="3"/>
      <c r="M114" s="3"/>
      <c r="N114" s="3"/>
      <c r="O114" s="3"/>
      <c r="P114" s="3"/>
      <c r="Q114" s="3"/>
      <c r="R114" s="3"/>
      <c r="S114" s="3"/>
      <c r="T114" s="3"/>
      <c r="U114" s="3"/>
      <c r="V114" s="3"/>
      <c r="W114" s="3"/>
      <c r="X114" s="3"/>
      <c r="Y114" s="3">
        <f t="shared" si="10"/>
        <v>0</v>
      </c>
      <c r="Z114" s="3"/>
      <c r="AA114" s="3"/>
      <c r="AB114" s="3"/>
      <c r="AC114" s="3"/>
      <c r="AD114" s="3"/>
      <c r="AE114" s="13"/>
      <c r="AF114" s="8"/>
      <c r="AG114" s="3"/>
      <c r="AH114" s="3"/>
      <c r="AI114" s="3"/>
      <c r="AJ114" s="3"/>
      <c r="AK114" s="3"/>
    </row>
    <row r="115" spans="4:37">
      <c r="D115" s="15" t="s">
        <v>167</v>
      </c>
      <c r="E115" s="25"/>
      <c r="F115" s="25"/>
      <c r="H115" s="15"/>
      <c r="I115" s="8"/>
      <c r="J115" s="4"/>
      <c r="K115" s="4"/>
      <c r="L115" s="4"/>
      <c r="M115" s="4"/>
      <c r="N115" s="4"/>
      <c r="O115" s="4"/>
      <c r="P115" s="4"/>
      <c r="Q115" s="4"/>
      <c r="R115" s="4"/>
      <c r="S115" s="4"/>
      <c r="T115" s="4"/>
      <c r="U115" s="4"/>
      <c r="V115" s="4"/>
      <c r="W115" s="4"/>
      <c r="X115" s="4"/>
      <c r="Y115" s="3">
        <f t="shared" si="10"/>
        <v>0</v>
      </c>
      <c r="Z115" s="4"/>
      <c r="AA115" s="4"/>
      <c r="AB115" s="4"/>
      <c r="AC115" s="4"/>
      <c r="AD115" s="4"/>
      <c r="AE115" s="15"/>
      <c r="AF115" s="8"/>
      <c r="AG115" s="4"/>
      <c r="AH115" s="4"/>
      <c r="AI115" s="4"/>
      <c r="AJ115" s="4"/>
      <c r="AK115" s="4"/>
    </row>
    <row r="116" spans="4:37">
      <c r="D116" s="15" t="s">
        <v>168</v>
      </c>
      <c r="E116" s="25"/>
      <c r="F116" s="25"/>
      <c r="H116" s="15"/>
      <c r="I116" s="8"/>
      <c r="J116" s="4"/>
      <c r="K116" s="4"/>
      <c r="L116" s="4"/>
      <c r="M116" s="4"/>
      <c r="N116" s="4"/>
      <c r="O116" s="4"/>
      <c r="P116" s="4"/>
      <c r="Q116" s="4"/>
      <c r="R116" s="4"/>
      <c r="S116" s="4"/>
      <c r="T116" s="4"/>
      <c r="U116" s="4"/>
      <c r="V116" s="4"/>
      <c r="W116" s="4"/>
      <c r="X116" s="4"/>
      <c r="Y116" s="3">
        <f t="shared" si="10"/>
        <v>0</v>
      </c>
      <c r="Z116" s="4"/>
      <c r="AA116" s="4"/>
      <c r="AB116" s="4"/>
      <c r="AC116" s="4"/>
      <c r="AD116" s="4"/>
      <c r="AE116" s="15"/>
      <c r="AF116" s="8"/>
      <c r="AG116" s="4"/>
      <c r="AH116" s="4"/>
      <c r="AI116" s="4"/>
      <c r="AJ116" s="4"/>
      <c r="AK116" s="4"/>
    </row>
    <row r="117" spans="4:37" ht="30">
      <c r="D117" s="15" t="s">
        <v>169</v>
      </c>
      <c r="E117" s="25"/>
      <c r="F117" s="25"/>
      <c r="H117" s="15"/>
      <c r="I117" s="8"/>
      <c r="J117" s="4"/>
      <c r="K117" s="4"/>
      <c r="L117" s="4"/>
      <c r="M117" s="4"/>
      <c r="N117" s="4"/>
      <c r="O117" s="4"/>
      <c r="P117" s="4"/>
      <c r="Q117" s="4"/>
      <c r="R117" s="4"/>
      <c r="S117" s="4"/>
      <c r="T117" s="4"/>
      <c r="U117" s="4"/>
      <c r="V117" s="4"/>
      <c r="W117" s="4"/>
      <c r="X117" s="4"/>
      <c r="Y117" s="3">
        <f t="shared" si="10"/>
        <v>0</v>
      </c>
      <c r="Z117" s="4"/>
      <c r="AA117" s="4"/>
      <c r="AB117" s="4"/>
      <c r="AC117" s="4"/>
      <c r="AD117" s="4"/>
      <c r="AE117" s="15"/>
      <c r="AF117" s="8"/>
      <c r="AG117" s="4"/>
      <c r="AH117" s="4"/>
      <c r="AI117" s="4"/>
      <c r="AJ117" s="4"/>
      <c r="AK117" s="4"/>
    </row>
    <row r="118" spans="4:37">
      <c r="D118" s="15" t="s">
        <v>170</v>
      </c>
      <c r="E118" s="25"/>
      <c r="F118" s="25"/>
      <c r="H118" s="15"/>
      <c r="I118" s="8"/>
      <c r="J118" s="4"/>
      <c r="K118" s="4"/>
      <c r="L118" s="4"/>
      <c r="M118" s="4"/>
      <c r="N118" s="4"/>
      <c r="O118" s="4"/>
      <c r="P118" s="4"/>
      <c r="Q118" s="5"/>
      <c r="R118" s="4"/>
      <c r="S118" s="4"/>
      <c r="T118" s="4"/>
      <c r="U118" s="4"/>
      <c r="V118" s="5"/>
      <c r="W118" s="4"/>
      <c r="X118" s="5"/>
      <c r="Y118" s="3">
        <f t="shared" si="10"/>
        <v>0</v>
      </c>
      <c r="Z118" s="5"/>
      <c r="AA118" s="5"/>
      <c r="AB118" s="5"/>
      <c r="AC118" s="5"/>
      <c r="AD118" s="5"/>
      <c r="AE118" s="15"/>
      <c r="AF118" s="8"/>
      <c r="AG118" s="4"/>
      <c r="AH118" s="4"/>
      <c r="AI118" s="4"/>
      <c r="AJ118" s="4"/>
      <c r="AK118" s="4"/>
    </row>
    <row r="119" spans="4:37">
      <c r="D119" s="15" t="s">
        <v>171</v>
      </c>
      <c r="E119" s="25"/>
      <c r="F119" s="25"/>
      <c r="H119" s="15"/>
      <c r="I119" s="8"/>
      <c r="J119" s="5"/>
      <c r="K119" s="5"/>
      <c r="L119" s="5"/>
      <c r="M119" s="5"/>
      <c r="N119" s="5"/>
      <c r="O119" s="5"/>
      <c r="P119" s="4"/>
      <c r="Q119" s="5"/>
      <c r="R119" s="5"/>
      <c r="S119" s="5"/>
      <c r="T119" s="5"/>
      <c r="U119" s="5"/>
      <c r="V119" s="5"/>
      <c r="W119" s="5"/>
      <c r="X119" s="5"/>
      <c r="Y119" s="3">
        <f t="shared" si="10"/>
        <v>0</v>
      </c>
      <c r="Z119" s="5"/>
      <c r="AA119" s="5"/>
      <c r="AB119" s="5"/>
      <c r="AC119" s="5"/>
      <c r="AD119" s="5"/>
      <c r="AE119" s="15"/>
      <c r="AF119" s="8"/>
      <c r="AG119" s="5"/>
      <c r="AH119" s="5"/>
      <c r="AI119" s="5"/>
      <c r="AJ119" s="5"/>
      <c r="AK119" s="5"/>
    </row>
    <row r="120" spans="4:37">
      <c r="D120" s="15" t="s">
        <v>172</v>
      </c>
      <c r="E120" s="25"/>
      <c r="F120" s="25"/>
      <c r="H120" s="15"/>
      <c r="I120" s="8"/>
      <c r="J120" s="4"/>
      <c r="K120" s="4"/>
      <c r="L120" s="4"/>
      <c r="M120" s="4"/>
      <c r="N120" s="4"/>
      <c r="O120" s="4"/>
      <c r="P120" s="4"/>
      <c r="Q120" s="4"/>
      <c r="R120" s="4"/>
      <c r="S120" s="4"/>
      <c r="T120" s="4"/>
      <c r="U120" s="4"/>
      <c r="V120" s="4"/>
      <c r="W120" s="4"/>
      <c r="X120" s="4"/>
      <c r="Y120" s="3">
        <f t="shared" si="10"/>
        <v>0</v>
      </c>
      <c r="Z120" s="4"/>
      <c r="AA120" s="4"/>
      <c r="AB120" s="4"/>
      <c r="AC120" s="4"/>
      <c r="AD120" s="4"/>
      <c r="AE120" s="15"/>
      <c r="AF120" s="8"/>
      <c r="AG120" s="4"/>
      <c r="AH120" s="4"/>
      <c r="AI120" s="4"/>
      <c r="AJ120" s="4"/>
      <c r="AK120" s="4"/>
    </row>
    <row r="121" spans="4:37">
      <c r="D121" s="15" t="s">
        <v>173</v>
      </c>
      <c r="E121" s="25"/>
      <c r="F121" s="25"/>
      <c r="H121" s="15"/>
      <c r="I121" s="8"/>
      <c r="J121" s="4"/>
      <c r="K121" s="4"/>
      <c r="L121" s="4"/>
      <c r="M121" s="4"/>
      <c r="N121" s="4"/>
      <c r="O121" s="4"/>
      <c r="P121" s="4"/>
      <c r="Q121" s="4"/>
      <c r="R121" s="4"/>
      <c r="S121" s="4"/>
      <c r="T121" s="4"/>
      <c r="U121" s="4"/>
      <c r="V121" s="4"/>
      <c r="W121" s="4"/>
      <c r="X121" s="4"/>
      <c r="Y121" s="3">
        <f t="shared" si="10"/>
        <v>0</v>
      </c>
      <c r="Z121" s="4"/>
      <c r="AA121" s="4"/>
      <c r="AB121" s="4"/>
      <c r="AC121" s="4"/>
      <c r="AD121" s="4"/>
      <c r="AE121" s="15"/>
      <c r="AF121" s="8"/>
      <c r="AG121" s="4"/>
      <c r="AH121" s="4"/>
      <c r="AI121" s="4"/>
      <c r="AJ121" s="4"/>
      <c r="AK121" s="4"/>
    </row>
    <row r="122" spans="4:37">
      <c r="D122" s="15" t="s">
        <v>174</v>
      </c>
      <c r="E122" s="25"/>
      <c r="F122" s="25"/>
      <c r="H122" s="15"/>
      <c r="I122" s="8"/>
      <c r="J122" s="4"/>
      <c r="K122" s="4"/>
      <c r="L122" s="5"/>
      <c r="M122" s="5"/>
      <c r="N122" s="5"/>
      <c r="O122" s="5"/>
      <c r="P122" s="5"/>
      <c r="Q122" s="5"/>
      <c r="R122" s="5"/>
      <c r="S122" s="4"/>
      <c r="T122" s="4"/>
      <c r="U122" s="4"/>
      <c r="V122" s="5"/>
      <c r="W122" s="5"/>
      <c r="X122" s="5"/>
      <c r="Y122" s="3">
        <f t="shared" si="10"/>
        <v>0</v>
      </c>
      <c r="Z122" s="5"/>
      <c r="AA122" s="5"/>
      <c r="AB122" s="5"/>
      <c r="AC122" s="5"/>
      <c r="AD122" s="5"/>
      <c r="AE122" s="15"/>
      <c r="AF122" s="8"/>
      <c r="AG122" s="5"/>
      <c r="AH122" s="5"/>
      <c r="AI122" s="5"/>
      <c r="AJ122" s="5"/>
      <c r="AK122" s="5"/>
    </row>
    <row r="123" spans="4:37">
      <c r="D123" s="15" t="s">
        <v>175</v>
      </c>
      <c r="E123" s="25"/>
      <c r="F123" s="25"/>
      <c r="H123" s="15"/>
      <c r="I123" s="8"/>
      <c r="J123" s="4"/>
      <c r="K123" s="4"/>
      <c r="L123" s="4"/>
      <c r="M123" s="4"/>
      <c r="N123" s="4"/>
      <c r="O123" s="4"/>
      <c r="P123" s="5"/>
      <c r="Q123" s="4"/>
      <c r="R123" s="5"/>
      <c r="S123" s="4"/>
      <c r="T123" s="4"/>
      <c r="U123" s="4"/>
      <c r="V123" s="4"/>
      <c r="W123" s="4"/>
      <c r="X123" s="4"/>
      <c r="Y123" s="3">
        <f t="shared" si="10"/>
        <v>0</v>
      </c>
      <c r="Z123" s="4"/>
      <c r="AA123" s="4"/>
      <c r="AB123" s="4"/>
      <c r="AC123" s="4"/>
      <c r="AD123" s="4"/>
      <c r="AE123" s="15"/>
      <c r="AF123" s="8"/>
      <c r="AG123" s="4"/>
      <c r="AH123" s="4"/>
      <c r="AI123" s="4"/>
      <c r="AJ123" s="4"/>
      <c r="AK123" s="4"/>
    </row>
    <row r="124" spans="4:37">
      <c r="D124" s="18" t="s">
        <v>176</v>
      </c>
      <c r="E124" s="28"/>
      <c r="F124" s="28"/>
      <c r="H124" s="3"/>
      <c r="I124" s="3"/>
      <c r="J124" s="3"/>
      <c r="K124" s="3"/>
      <c r="L124" s="3">
        <v>42195</v>
      </c>
      <c r="M124" s="3">
        <v>24576</v>
      </c>
      <c r="N124" s="3">
        <v>39789</v>
      </c>
      <c r="O124" s="3">
        <v>40299</v>
      </c>
      <c r="P124" s="3">
        <v>50123</v>
      </c>
      <c r="Q124" s="3">
        <v>37558</v>
      </c>
      <c r="R124" s="3">
        <v>31801</v>
      </c>
      <c r="S124" s="3">
        <v>41059</v>
      </c>
      <c r="T124" s="3">
        <v>66587</v>
      </c>
      <c r="U124" s="3">
        <v>43459</v>
      </c>
      <c r="V124" s="3">
        <v>53817</v>
      </c>
      <c r="W124" s="3">
        <v>55143</v>
      </c>
      <c r="X124" s="3">
        <v>53394</v>
      </c>
      <c r="Y124" s="3">
        <f t="shared" si="10"/>
        <v>0</v>
      </c>
      <c r="Z124" s="3"/>
      <c r="AA124" s="3"/>
      <c r="AB124" s="3"/>
      <c r="AC124" s="3"/>
      <c r="AD124" s="3"/>
      <c r="AE124" s="18"/>
      <c r="AF124" s="8"/>
      <c r="AG124" s="3"/>
      <c r="AH124" s="3"/>
      <c r="AI124" s="3"/>
      <c r="AJ124" s="3"/>
      <c r="AK124" s="3"/>
    </row>
    <row r="125" spans="4:37">
      <c r="D125" s="12" t="s">
        <v>177</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c r="AF125" s="8"/>
      <c r="AG125" s="2"/>
      <c r="AH125" s="2"/>
      <c r="AI125" s="2"/>
      <c r="AJ125" s="2"/>
      <c r="AK125" s="2"/>
    </row>
    <row r="126" spans="4:37">
      <c r="D126" s="18" t="s">
        <v>178</v>
      </c>
      <c r="E126" s="28"/>
      <c r="F126" s="28"/>
      <c r="H126" s="3"/>
      <c r="I126" s="3"/>
      <c r="J126" s="3"/>
      <c r="K126" s="3"/>
      <c r="L126" s="3">
        <v>-191</v>
      </c>
      <c r="M126" s="3">
        <v>-1781</v>
      </c>
      <c r="N126" s="3">
        <v>-199</v>
      </c>
      <c r="O126" s="3">
        <v>-1002</v>
      </c>
      <c r="P126" s="3">
        <v>-160</v>
      </c>
      <c r="Q126" s="3">
        <v>-1037</v>
      </c>
      <c r="R126" s="3">
        <v>-1423</v>
      </c>
      <c r="S126" s="3">
        <v>-81</v>
      </c>
      <c r="T126" s="3">
        <v>-837</v>
      </c>
      <c r="U126" s="3">
        <v>-310</v>
      </c>
      <c r="V126" s="3">
        <v>0</v>
      </c>
      <c r="W126" s="3">
        <v>-93</v>
      </c>
      <c r="X126" s="3">
        <v>-3201</v>
      </c>
      <c r="Y126" s="3">
        <f t="shared" si="10"/>
        <v>0</v>
      </c>
      <c r="Z126" s="3"/>
      <c r="AA126" s="3"/>
      <c r="AB126" s="3"/>
      <c r="AC126" s="3"/>
      <c r="AD126" s="3"/>
      <c r="AE126" s="18"/>
      <c r="AF126" s="8"/>
      <c r="AG126" s="3"/>
      <c r="AH126" s="3"/>
      <c r="AI126" s="3"/>
      <c r="AJ126" s="3"/>
      <c r="AK126" s="3"/>
    </row>
    <row r="127" spans="4:37" ht="30">
      <c r="D127" s="18" t="s">
        <v>179</v>
      </c>
      <c r="E127" s="28"/>
      <c r="F127" s="28"/>
      <c r="H127" s="3"/>
      <c r="I127" s="3"/>
      <c r="J127" s="3"/>
      <c r="K127" s="3"/>
      <c r="L127" s="3">
        <v>0</v>
      </c>
      <c r="M127" s="3">
        <v>0</v>
      </c>
      <c r="N127" s="3">
        <v>0</v>
      </c>
      <c r="O127" s="3">
        <v>0</v>
      </c>
      <c r="P127" s="3">
        <v>0</v>
      </c>
      <c r="Q127" s="3">
        <v>0</v>
      </c>
      <c r="R127" s="3">
        <v>245</v>
      </c>
      <c r="S127" s="3">
        <v>907</v>
      </c>
      <c r="T127" s="3">
        <v>0</v>
      </c>
      <c r="U127" s="3">
        <v>0</v>
      </c>
      <c r="V127" s="3">
        <v>0</v>
      </c>
      <c r="W127" s="3">
        <v>0</v>
      </c>
      <c r="X127" s="3">
        <v>0</v>
      </c>
      <c r="Y127" s="3">
        <f t="shared" si="10"/>
        <v>0</v>
      </c>
      <c r="Z127" s="2"/>
      <c r="AA127" s="2"/>
      <c r="AB127" s="2"/>
      <c r="AC127" s="2"/>
      <c r="AD127" s="2"/>
      <c r="AE127" s="18"/>
      <c r="AF127" s="8"/>
      <c r="AG127" s="3"/>
      <c r="AH127" s="3"/>
      <c r="AI127" s="3"/>
      <c r="AJ127" s="3"/>
      <c r="AK127" s="3"/>
    </row>
    <row r="128" spans="4:37">
      <c r="D128" s="18" t="s">
        <v>180</v>
      </c>
      <c r="E128" s="28"/>
      <c r="F128" s="28"/>
      <c r="H128" s="18"/>
      <c r="I128" s="8"/>
      <c r="J128" s="3"/>
      <c r="K128" s="3"/>
      <c r="L128" s="3"/>
      <c r="M128" s="3"/>
      <c r="N128" s="3"/>
      <c r="O128" s="3"/>
      <c r="P128" s="3"/>
      <c r="Q128" s="3"/>
      <c r="R128" s="3"/>
      <c r="S128" s="3"/>
      <c r="T128" s="3"/>
      <c r="U128" s="3"/>
      <c r="V128" s="3"/>
      <c r="W128" s="2"/>
      <c r="X128" s="2"/>
      <c r="Y128" s="3">
        <f t="shared" si="10"/>
        <v>0</v>
      </c>
      <c r="Z128" s="2"/>
      <c r="AA128" s="2"/>
      <c r="AB128" s="2"/>
      <c r="AC128" s="2"/>
      <c r="AD128" s="2"/>
      <c r="AE128" s="18"/>
      <c r="AF128" s="8"/>
      <c r="AG128" s="3"/>
      <c r="AH128" s="3"/>
      <c r="AI128" s="3"/>
      <c r="AJ128" s="3"/>
      <c r="AK128" s="3"/>
    </row>
    <row r="129" spans="4:37">
      <c r="D129" s="18" t="s">
        <v>181</v>
      </c>
      <c r="E129" s="28"/>
      <c r="F129" s="28"/>
      <c r="H129" s="18"/>
      <c r="I129" s="8"/>
      <c r="J129" s="3"/>
      <c r="K129" s="3"/>
      <c r="L129" s="3"/>
      <c r="M129" s="3"/>
      <c r="N129" s="2"/>
      <c r="O129" s="3"/>
      <c r="P129" s="3"/>
      <c r="Q129" s="3"/>
      <c r="R129" s="3"/>
      <c r="S129" s="3"/>
      <c r="T129" s="3"/>
      <c r="U129" s="3"/>
      <c r="V129" s="3"/>
      <c r="W129" s="3"/>
      <c r="X129" s="2"/>
      <c r="Y129" s="3">
        <f t="shared" si="10"/>
        <v>0</v>
      </c>
      <c r="Z129" s="2"/>
      <c r="AA129" s="2"/>
      <c r="AB129" s="2"/>
      <c r="AC129" s="2"/>
      <c r="AD129" s="2"/>
      <c r="AE129" s="18"/>
      <c r="AF129" s="8"/>
      <c r="AG129" s="3"/>
      <c r="AH129" s="3"/>
      <c r="AI129" s="3"/>
      <c r="AJ129" s="3"/>
      <c r="AK129" s="3"/>
    </row>
    <row r="130" spans="4:37">
      <c r="D130" s="18" t="s">
        <v>182</v>
      </c>
      <c r="E130" s="28"/>
      <c r="F130" s="28"/>
      <c r="H130" s="18"/>
      <c r="I130" s="8"/>
      <c r="J130" s="2"/>
      <c r="K130" s="2"/>
      <c r="L130" s="2"/>
      <c r="M130" s="2"/>
      <c r="N130" s="2"/>
      <c r="O130" s="2"/>
      <c r="P130" s="2"/>
      <c r="Q130" s="2"/>
      <c r="R130" s="2"/>
      <c r="S130" s="2"/>
      <c r="T130" s="2"/>
      <c r="U130" s="2"/>
      <c r="V130" s="2"/>
      <c r="W130" s="2"/>
      <c r="X130" s="2"/>
      <c r="Y130" s="3">
        <f t="shared" si="10"/>
        <v>0</v>
      </c>
      <c r="Z130" s="2"/>
      <c r="AA130" s="2"/>
      <c r="AB130" s="2"/>
      <c r="AC130" s="2"/>
      <c r="AD130" s="2"/>
      <c r="AE130" s="18"/>
      <c r="AF130" s="8"/>
      <c r="AG130" s="2"/>
      <c r="AH130" s="2"/>
      <c r="AI130" s="2"/>
      <c r="AJ130" s="2"/>
      <c r="AK130" s="2"/>
    </row>
    <row r="131" spans="4:37">
      <c r="D131" s="18" t="s">
        <v>183</v>
      </c>
      <c r="E131" s="28"/>
      <c r="F131" s="28"/>
      <c r="H131" s="18"/>
      <c r="I131" s="8"/>
      <c r="J131" s="2"/>
      <c r="K131" s="2"/>
      <c r="L131" s="2"/>
      <c r="M131" s="2"/>
      <c r="N131" s="2"/>
      <c r="O131" s="2"/>
      <c r="P131" s="2"/>
      <c r="Q131" s="2"/>
      <c r="R131" s="2"/>
      <c r="S131" s="2"/>
      <c r="T131" s="2"/>
      <c r="U131" s="2"/>
      <c r="V131" s="2"/>
      <c r="W131" s="2"/>
      <c r="X131" s="2"/>
      <c r="Y131" s="3">
        <f t="shared" si="10"/>
        <v>0</v>
      </c>
      <c r="Z131" s="2"/>
      <c r="AA131" s="2"/>
      <c r="AB131" s="2"/>
      <c r="AC131" s="2"/>
      <c r="AD131" s="2"/>
      <c r="AE131" s="18"/>
      <c r="AF131" s="8"/>
      <c r="AG131" s="2"/>
      <c r="AH131" s="2"/>
      <c r="AI131" s="2"/>
      <c r="AJ131" s="2"/>
      <c r="AK131" s="2"/>
    </row>
    <row r="132" spans="4:37">
      <c r="D132" s="18" t="s">
        <v>184</v>
      </c>
      <c r="E132" s="28"/>
      <c r="F132" s="28"/>
      <c r="H132" s="18"/>
      <c r="I132" s="8"/>
      <c r="J132" s="3"/>
      <c r="K132" s="3"/>
      <c r="L132" s="3">
        <v>0</v>
      </c>
      <c r="M132" s="3">
        <v>0</v>
      </c>
      <c r="N132" s="3">
        <v>0</v>
      </c>
      <c r="O132" s="3">
        <v>0</v>
      </c>
      <c r="P132" s="3">
        <v>0</v>
      </c>
      <c r="Q132" s="3">
        <v>0</v>
      </c>
      <c r="R132" s="3">
        <v>0</v>
      </c>
      <c r="S132" s="3">
        <v>0</v>
      </c>
      <c r="T132" s="3">
        <v>0</v>
      </c>
      <c r="U132" s="3">
        <v>0</v>
      </c>
      <c r="V132" s="3">
        <v>0</v>
      </c>
      <c r="W132" s="3">
        <v>0</v>
      </c>
      <c r="X132" s="3">
        <v>0</v>
      </c>
      <c r="Y132" s="3">
        <f t="shared" si="10"/>
        <v>0</v>
      </c>
      <c r="Z132" s="2"/>
      <c r="AA132" s="2"/>
      <c r="AB132" s="2"/>
      <c r="AC132" s="2"/>
      <c r="AD132" s="2"/>
      <c r="AE132" s="18"/>
      <c r="AF132" s="8"/>
      <c r="AG132" s="3"/>
      <c r="AH132" s="2"/>
      <c r="AI132" s="2"/>
      <c r="AJ132" s="2"/>
      <c r="AK132" s="3"/>
    </row>
    <row r="133" spans="4:37">
      <c r="D133" s="18" t="s">
        <v>185</v>
      </c>
      <c r="E133" s="28"/>
      <c r="F133" s="28"/>
      <c r="H133" s="18"/>
      <c r="I133" s="8"/>
      <c r="J133" s="2"/>
      <c r="K133" s="3"/>
      <c r="L133" s="3">
        <v>0</v>
      </c>
      <c r="M133" s="3">
        <v>0</v>
      </c>
      <c r="N133" s="3">
        <v>0</v>
      </c>
      <c r="O133" s="3">
        <v>0</v>
      </c>
      <c r="P133" s="3">
        <v>0</v>
      </c>
      <c r="Q133" s="3">
        <v>0</v>
      </c>
      <c r="R133" s="3">
        <v>0</v>
      </c>
      <c r="S133" s="3">
        <v>0</v>
      </c>
      <c r="T133" s="3">
        <v>0</v>
      </c>
      <c r="U133" s="3">
        <v>0</v>
      </c>
      <c r="V133" s="3">
        <v>0</v>
      </c>
      <c r="W133" s="3">
        <v>0</v>
      </c>
      <c r="X133" s="3">
        <v>0</v>
      </c>
      <c r="Y133" s="3">
        <f t="shared" si="10"/>
        <v>0</v>
      </c>
      <c r="Z133" s="2"/>
      <c r="AA133" s="2"/>
      <c r="AB133" s="2"/>
      <c r="AC133" s="2"/>
      <c r="AD133" s="2"/>
      <c r="AE133" s="18"/>
      <c r="AF133" s="8"/>
      <c r="AG133" s="3"/>
      <c r="AH133" s="2"/>
      <c r="AI133" s="2"/>
      <c r="AJ133" s="3"/>
      <c r="AK133" s="3"/>
    </row>
    <row r="134" spans="4:37">
      <c r="D134" s="18" t="s">
        <v>186</v>
      </c>
      <c r="E134" s="28"/>
      <c r="F134" s="28"/>
      <c r="H134" s="18"/>
      <c r="I134" s="8"/>
      <c r="J134" s="2"/>
      <c r="K134" s="2"/>
      <c r="L134" s="2"/>
      <c r="M134" s="2"/>
      <c r="N134" s="2"/>
      <c r="O134" s="2"/>
      <c r="P134" s="2"/>
      <c r="Q134" s="2"/>
      <c r="R134" s="2"/>
      <c r="S134" s="2"/>
      <c r="T134" s="2"/>
      <c r="U134" s="2"/>
      <c r="V134" s="2"/>
      <c r="W134" s="2"/>
      <c r="X134" s="2"/>
      <c r="Y134" s="3">
        <f t="shared" si="10"/>
        <v>0</v>
      </c>
      <c r="Z134" s="2"/>
      <c r="AA134" s="2"/>
      <c r="AB134" s="2"/>
      <c r="AC134" s="2"/>
      <c r="AD134" s="2"/>
      <c r="AE134" s="18"/>
      <c r="AF134" s="8"/>
      <c r="AG134" s="2"/>
      <c r="AH134" s="2"/>
      <c r="AI134" s="2"/>
      <c r="AJ134" s="2"/>
      <c r="AK134" s="2"/>
    </row>
    <row r="135" spans="4:37">
      <c r="D135" s="18" t="s">
        <v>187</v>
      </c>
      <c r="E135" s="28"/>
      <c r="F135" s="28"/>
      <c r="H135" s="18"/>
      <c r="I135" s="8"/>
      <c r="J135" s="3"/>
      <c r="K135" s="3"/>
      <c r="L135" s="3"/>
      <c r="M135" s="3"/>
      <c r="N135" s="3"/>
      <c r="O135" s="3"/>
      <c r="P135" s="3"/>
      <c r="Q135" s="3"/>
      <c r="R135" s="3"/>
      <c r="S135" s="3"/>
      <c r="T135" s="3"/>
      <c r="U135" s="3"/>
      <c r="V135" s="3"/>
      <c r="W135" s="3"/>
      <c r="X135" s="3"/>
      <c r="Y135" s="3">
        <f t="shared" si="10"/>
        <v>0</v>
      </c>
      <c r="Z135" s="3"/>
      <c r="AA135" s="3"/>
      <c r="AB135" s="3"/>
      <c r="AC135" s="3"/>
      <c r="AD135" s="3"/>
      <c r="AE135" s="18"/>
      <c r="AF135" s="8"/>
      <c r="AG135" s="3"/>
      <c r="AH135" s="3"/>
      <c r="AI135" s="3"/>
      <c r="AJ135" s="3"/>
      <c r="AK135" s="3"/>
    </row>
    <row r="136" spans="4:37">
      <c r="D136" s="18" t="s">
        <v>188</v>
      </c>
      <c r="E136" s="28"/>
      <c r="F136" s="28"/>
      <c r="H136" s="18"/>
      <c r="I136" s="8"/>
      <c r="J136" s="2"/>
      <c r="K136" s="2"/>
      <c r="L136" s="2"/>
      <c r="M136" s="2"/>
      <c r="N136" s="2"/>
      <c r="O136" s="2"/>
      <c r="P136" s="2"/>
      <c r="Q136" s="2"/>
      <c r="R136" s="2"/>
      <c r="S136" s="2"/>
      <c r="T136" s="2"/>
      <c r="U136" s="2"/>
      <c r="V136" s="2"/>
      <c r="W136" s="2"/>
      <c r="X136" s="2"/>
      <c r="Y136" s="3">
        <f t="shared" si="10"/>
        <v>0</v>
      </c>
      <c r="Z136" s="2"/>
      <c r="AA136" s="2"/>
      <c r="AB136" s="2"/>
      <c r="AC136" s="2"/>
      <c r="AD136" s="2"/>
      <c r="AE136" s="18"/>
      <c r="AF136" s="8"/>
      <c r="AG136" s="2"/>
      <c r="AH136" s="2"/>
      <c r="AI136" s="2"/>
      <c r="AJ136" s="2"/>
      <c r="AK136" s="2"/>
    </row>
    <row r="137" spans="4:37">
      <c r="D137" s="18" t="s">
        <v>189</v>
      </c>
      <c r="E137" s="28"/>
      <c r="F137" s="28"/>
      <c r="H137" s="18"/>
      <c r="I137" s="8"/>
      <c r="J137" s="3"/>
      <c r="K137" s="3"/>
      <c r="L137" s="3"/>
      <c r="M137" s="3"/>
      <c r="N137" s="3"/>
      <c r="O137" s="3"/>
      <c r="P137" s="3"/>
      <c r="Q137" s="3"/>
      <c r="R137" s="3"/>
      <c r="S137" s="3"/>
      <c r="T137" s="3"/>
      <c r="U137" s="3"/>
      <c r="V137" s="3"/>
      <c r="W137" s="3"/>
      <c r="X137" s="3"/>
      <c r="Y137" s="3">
        <f t="shared" si="10"/>
        <v>0</v>
      </c>
      <c r="Z137" s="3"/>
      <c r="AA137" s="3"/>
      <c r="AB137" s="3"/>
      <c r="AC137" s="3"/>
      <c r="AD137" s="3"/>
      <c r="AE137" s="18"/>
      <c r="AF137" s="8"/>
      <c r="AG137" s="3"/>
      <c r="AH137" s="3"/>
      <c r="AI137" s="3"/>
      <c r="AJ137" s="3"/>
      <c r="AK137" s="3"/>
    </row>
    <row r="138" spans="4:37">
      <c r="D138" s="12" t="s">
        <v>190</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12"/>
      <c r="AF138" s="8"/>
      <c r="AG138" s="2"/>
      <c r="AH138" s="2"/>
      <c r="AI138" s="2"/>
      <c r="AJ138" s="2"/>
      <c r="AK138" s="2"/>
    </row>
    <row r="139" spans="4:37">
      <c r="D139" s="18" t="s">
        <v>191</v>
      </c>
      <c r="E139" s="28"/>
      <c r="F139" s="28"/>
      <c r="H139" s="18"/>
      <c r="I139" s="8"/>
      <c r="J139" s="3"/>
      <c r="K139" s="3"/>
      <c r="L139" s="2"/>
      <c r="M139" s="2"/>
      <c r="N139" s="2"/>
      <c r="O139" s="2"/>
      <c r="P139" s="3"/>
      <c r="Q139" s="3"/>
      <c r="R139" s="2"/>
      <c r="S139" s="2"/>
      <c r="T139" s="2"/>
      <c r="U139" s="2"/>
      <c r="V139" s="2"/>
      <c r="W139" s="3"/>
      <c r="X139" s="2"/>
      <c r="Y139" s="3">
        <f t="shared" si="10"/>
        <v>0</v>
      </c>
      <c r="Z139" s="3"/>
      <c r="AA139" s="3"/>
      <c r="AB139" s="3"/>
      <c r="AC139" s="3"/>
      <c r="AD139" s="3"/>
      <c r="AE139" s="18"/>
      <c r="AF139" s="8"/>
      <c r="AG139" s="3"/>
      <c r="AH139" s="2"/>
      <c r="AI139" s="3"/>
      <c r="AJ139" s="3"/>
      <c r="AK139" s="3"/>
    </row>
    <row r="140" spans="4:37" ht="30">
      <c r="D140" s="18" t="s">
        <v>192</v>
      </c>
      <c r="E140" s="28"/>
      <c r="F140" s="28"/>
      <c r="H140" s="18"/>
      <c r="I140" s="8"/>
      <c r="J140" s="2"/>
      <c r="K140" s="2"/>
      <c r="L140" s="2"/>
      <c r="M140" s="2"/>
      <c r="N140" s="2"/>
      <c r="O140" s="2"/>
      <c r="P140" s="2"/>
      <c r="Q140" s="2"/>
      <c r="R140" s="2"/>
      <c r="S140" s="2"/>
      <c r="T140" s="2"/>
      <c r="U140" s="2"/>
      <c r="V140" s="2"/>
      <c r="W140" s="2"/>
      <c r="X140" s="2"/>
      <c r="Y140" s="3">
        <f t="shared" si="10"/>
        <v>0</v>
      </c>
      <c r="Z140" s="2"/>
      <c r="AA140" s="2"/>
      <c r="AB140" s="2"/>
      <c r="AC140" s="2"/>
      <c r="AD140" s="2"/>
      <c r="AE140" s="18"/>
      <c r="AF140" s="8"/>
      <c r="AG140" s="2"/>
      <c r="AH140" s="2"/>
      <c r="AI140" s="2"/>
      <c r="AJ140" s="2"/>
      <c r="AK140" s="2"/>
    </row>
    <row r="141" spans="4:37">
      <c r="D141" s="18" t="s">
        <v>193</v>
      </c>
      <c r="E141" s="28"/>
      <c r="F141" s="28"/>
      <c r="H141" s="18"/>
      <c r="I141" s="8"/>
      <c r="J141" s="3"/>
      <c r="K141" s="3"/>
      <c r="L141" s="3"/>
      <c r="M141" s="3"/>
      <c r="N141" s="3"/>
      <c r="O141" s="3"/>
      <c r="P141" s="3"/>
      <c r="Q141" s="2"/>
      <c r="R141" s="3"/>
      <c r="S141" s="3"/>
      <c r="T141" s="3"/>
      <c r="U141" s="3"/>
      <c r="V141" s="3"/>
      <c r="W141" s="3"/>
      <c r="X141" s="3"/>
      <c r="Y141" s="3">
        <f t="shared" si="10"/>
        <v>0</v>
      </c>
      <c r="Z141" s="3"/>
      <c r="AA141" s="3"/>
      <c r="AB141" s="3"/>
      <c r="AC141" s="3"/>
      <c r="AD141" s="3"/>
      <c r="AE141" s="18"/>
      <c r="AF141" s="8"/>
      <c r="AG141" s="3"/>
      <c r="AH141" s="3"/>
      <c r="AI141" s="3"/>
      <c r="AJ141" s="3"/>
      <c r="AK141" s="3"/>
    </row>
    <row r="142" spans="4:37">
      <c r="D142" s="18" t="s">
        <v>194</v>
      </c>
      <c r="E142" s="28"/>
      <c r="F142" s="28"/>
      <c r="H142" s="18"/>
      <c r="I142" s="8"/>
      <c r="J142" s="3"/>
      <c r="K142" s="3"/>
      <c r="L142" s="3"/>
      <c r="M142" s="3"/>
      <c r="N142" s="3"/>
      <c r="O142" s="3"/>
      <c r="P142" s="3"/>
      <c r="Q142" s="3"/>
      <c r="R142" s="3"/>
      <c r="S142" s="3"/>
      <c r="T142" s="3"/>
      <c r="U142" s="3"/>
      <c r="V142" s="3"/>
      <c r="W142" s="3"/>
      <c r="X142" s="3"/>
      <c r="Y142" s="3">
        <f t="shared" si="10"/>
        <v>0</v>
      </c>
      <c r="Z142" s="3"/>
      <c r="AA142" s="3"/>
      <c r="AB142" s="3"/>
      <c r="AC142" s="3"/>
      <c r="AD142" s="3"/>
      <c r="AE142" s="18"/>
      <c r="AF142" s="8"/>
      <c r="AG142" s="3"/>
      <c r="AH142" s="3"/>
      <c r="AI142" s="3"/>
      <c r="AJ142" s="3"/>
      <c r="AK142" s="3"/>
    </row>
    <row r="143" spans="4:37">
      <c r="D143" s="18" t="s">
        <v>195</v>
      </c>
      <c r="E143" s="28"/>
      <c r="F143" s="28"/>
      <c r="H143" s="18"/>
      <c r="I143" s="8"/>
      <c r="J143" s="3"/>
      <c r="K143" s="3"/>
      <c r="L143" s="3"/>
      <c r="M143" s="3"/>
      <c r="N143" s="3"/>
      <c r="O143" s="3"/>
      <c r="P143" s="3"/>
      <c r="Q143" s="3"/>
      <c r="R143" s="3"/>
      <c r="S143" s="3"/>
      <c r="T143" s="3"/>
      <c r="U143" s="3"/>
      <c r="V143" s="3"/>
      <c r="W143" s="3"/>
      <c r="X143" s="3"/>
      <c r="Y143" s="3">
        <f t="shared" si="10"/>
        <v>0</v>
      </c>
      <c r="Z143" s="2"/>
      <c r="AA143" s="2"/>
      <c r="AB143" s="2"/>
      <c r="AC143" s="2"/>
      <c r="AD143" s="2"/>
      <c r="AE143" s="18"/>
      <c r="AF143" s="8"/>
      <c r="AG143" s="2"/>
      <c r="AH143" s="2"/>
      <c r="AI143" s="2"/>
      <c r="AJ143" s="2"/>
      <c r="AK143" s="2"/>
    </row>
    <row r="144" spans="4:37">
      <c r="D144" s="18" t="s">
        <v>196</v>
      </c>
      <c r="E144" s="28"/>
      <c r="F144" s="28"/>
      <c r="H144" s="18"/>
      <c r="I144" s="8"/>
      <c r="J144" s="2"/>
      <c r="K144" s="2"/>
      <c r="L144" s="2"/>
      <c r="M144" s="2"/>
      <c r="N144" s="2"/>
      <c r="O144" s="2"/>
      <c r="P144" s="2"/>
      <c r="Q144" s="2"/>
      <c r="R144" s="2"/>
      <c r="S144" s="2"/>
      <c r="T144" s="2"/>
      <c r="U144" s="2"/>
      <c r="V144" s="2"/>
      <c r="W144" s="2"/>
      <c r="X144" s="2"/>
      <c r="Y144" s="3">
        <f t="shared" si="10"/>
        <v>0</v>
      </c>
      <c r="Z144" s="2"/>
      <c r="AA144" s="2"/>
      <c r="AB144" s="2"/>
      <c r="AC144" s="2"/>
      <c r="AD144" s="2"/>
      <c r="AE144" s="18"/>
      <c r="AF144" s="8"/>
      <c r="AG144" s="2"/>
      <c r="AH144" s="2"/>
      <c r="AI144" s="2"/>
      <c r="AJ144" s="2"/>
      <c r="AK144" s="2"/>
    </row>
    <row r="145" spans="4:37">
      <c r="D145" s="18" t="s">
        <v>197</v>
      </c>
      <c r="E145" s="28"/>
      <c r="F145" s="28"/>
      <c r="H145" s="18"/>
      <c r="I145" s="8"/>
      <c r="J145" s="2"/>
      <c r="K145" s="2"/>
      <c r="L145" s="2"/>
      <c r="M145" s="2"/>
      <c r="N145" s="2"/>
      <c r="O145" s="2"/>
      <c r="P145" s="2"/>
      <c r="Q145" s="2"/>
      <c r="R145" s="2"/>
      <c r="S145" s="2"/>
      <c r="T145" s="2"/>
      <c r="U145" s="2"/>
      <c r="V145" s="2"/>
      <c r="W145" s="2"/>
      <c r="X145" s="2"/>
      <c r="Y145" s="3">
        <f t="shared" si="10"/>
        <v>0</v>
      </c>
      <c r="Z145" s="2"/>
      <c r="AA145" s="2"/>
      <c r="AB145" s="2"/>
      <c r="AC145" s="2"/>
      <c r="AD145" s="2"/>
      <c r="AE145" s="18"/>
      <c r="AF145" s="8"/>
      <c r="AG145" s="2"/>
      <c r="AH145" s="2"/>
      <c r="AI145" s="2"/>
      <c r="AJ145" s="2"/>
      <c r="AK145" s="2"/>
    </row>
    <row r="146" spans="4:37">
      <c r="D146" s="18" t="s">
        <v>198</v>
      </c>
      <c r="E146" s="28"/>
      <c r="F146" s="28"/>
      <c r="H146" s="18"/>
      <c r="I146" s="8"/>
      <c r="J146" s="3"/>
      <c r="K146" s="3"/>
      <c r="L146" s="3"/>
      <c r="M146" s="3"/>
      <c r="N146" s="3"/>
      <c r="O146" s="3"/>
      <c r="P146" s="3"/>
      <c r="Q146" s="3"/>
      <c r="R146" s="2"/>
      <c r="S146" s="3"/>
      <c r="T146" s="3"/>
      <c r="U146" s="3"/>
      <c r="V146" s="3"/>
      <c r="W146" s="3"/>
      <c r="X146" s="3"/>
      <c r="Y146" s="3">
        <f t="shared" si="10"/>
        <v>0</v>
      </c>
      <c r="Z146" s="3"/>
      <c r="AA146" s="3"/>
      <c r="AB146" s="3"/>
      <c r="AC146" s="3"/>
      <c r="AD146" s="3"/>
      <c r="AE146" s="18"/>
      <c r="AF146" s="8"/>
      <c r="AG146" s="3"/>
      <c r="AH146" s="3"/>
      <c r="AI146" s="3"/>
      <c r="AJ146" s="3"/>
      <c r="AK146" s="3"/>
    </row>
    <row r="147" spans="4:37">
      <c r="D147" s="18" t="s">
        <v>199</v>
      </c>
      <c r="E147" s="28"/>
      <c r="F147" s="28"/>
      <c r="H147" s="18"/>
      <c r="I147" s="8"/>
      <c r="J147" s="2"/>
      <c r="K147" s="2"/>
      <c r="L147" s="2"/>
      <c r="M147" s="2"/>
      <c r="N147" s="2"/>
      <c r="O147" s="2"/>
      <c r="P147" s="2"/>
      <c r="Q147" s="2"/>
      <c r="R147" s="2"/>
      <c r="S147" s="2"/>
      <c r="T147" s="2"/>
      <c r="U147" s="2"/>
      <c r="V147" s="2"/>
      <c r="W147" s="2"/>
      <c r="X147" s="2"/>
      <c r="Y147" s="3">
        <f t="shared" si="10"/>
        <v>0</v>
      </c>
      <c r="Z147" s="2"/>
      <c r="AA147" s="2"/>
      <c r="AB147" s="2"/>
      <c r="AC147" s="2"/>
      <c r="AD147" s="2"/>
      <c r="AE147" s="18"/>
      <c r="AF147" s="8"/>
      <c r="AG147" s="2"/>
      <c r="AH147" s="2"/>
      <c r="AI147" s="2"/>
      <c r="AJ147" s="2"/>
      <c r="AK147" s="2"/>
    </row>
    <row r="148" spans="4:37">
      <c r="D148" s="18" t="s">
        <v>200</v>
      </c>
      <c r="E148" s="28"/>
      <c r="F148" s="28"/>
      <c r="H148" s="18"/>
      <c r="I148" s="8"/>
      <c r="J148" s="2"/>
      <c r="K148" s="2"/>
      <c r="L148" s="2"/>
      <c r="M148" s="2"/>
      <c r="N148" s="2"/>
      <c r="O148" s="2"/>
      <c r="P148" s="2"/>
      <c r="Q148" s="2"/>
      <c r="R148" s="2"/>
      <c r="S148" s="2"/>
      <c r="T148" s="2"/>
      <c r="U148" s="2"/>
      <c r="V148" s="2"/>
      <c r="W148" s="2"/>
      <c r="X148" s="2"/>
      <c r="Y148" s="3">
        <f t="shared" si="10"/>
        <v>0</v>
      </c>
      <c r="Z148" s="2"/>
      <c r="AA148" s="2"/>
      <c r="AB148" s="2"/>
      <c r="AC148" s="2"/>
      <c r="AD148" s="2"/>
      <c r="AE148" s="18"/>
      <c r="AF148" s="8"/>
      <c r="AG148" s="2"/>
      <c r="AH148" s="2"/>
      <c r="AI148" s="2"/>
      <c r="AJ148" s="2"/>
      <c r="AK148" s="2"/>
    </row>
    <row r="149" spans="4:37">
      <c r="D149" s="18" t="s">
        <v>201</v>
      </c>
      <c r="E149" s="28"/>
      <c r="F149" s="28"/>
      <c r="H149" s="18"/>
      <c r="I149" s="8"/>
      <c r="J149" s="3"/>
      <c r="K149" s="3"/>
      <c r="L149" s="3"/>
      <c r="M149" s="3"/>
      <c r="N149" s="3"/>
      <c r="O149" s="3"/>
      <c r="P149" s="3"/>
      <c r="Q149" s="3"/>
      <c r="R149" s="3"/>
      <c r="S149" s="3"/>
      <c r="T149" s="3"/>
      <c r="U149" s="3"/>
      <c r="V149" s="3"/>
      <c r="W149" s="3"/>
      <c r="X149" s="3"/>
      <c r="Y149" s="3">
        <f t="shared" si="10"/>
        <v>0</v>
      </c>
      <c r="Z149" s="3"/>
      <c r="AA149" s="3"/>
      <c r="AB149" s="3"/>
      <c r="AC149" s="3"/>
      <c r="AD149" s="3"/>
      <c r="AE149" s="18"/>
      <c r="AF149" s="8"/>
      <c r="AG149" s="3"/>
      <c r="AH149" s="3"/>
      <c r="AI149" s="3"/>
      <c r="AJ149" s="3"/>
      <c r="AK149" s="3"/>
    </row>
    <row r="150" spans="4:37">
      <c r="D150" s="16" t="s">
        <v>202</v>
      </c>
      <c r="E150" s="26"/>
      <c r="F150" s="26"/>
      <c r="H150" s="16"/>
      <c r="I150" s="8"/>
      <c r="J150" s="3"/>
      <c r="K150" s="3"/>
      <c r="L150" s="3"/>
      <c r="M150" s="3"/>
      <c r="N150" s="3"/>
      <c r="O150" s="3"/>
      <c r="P150" s="3"/>
      <c r="Q150" s="3"/>
      <c r="R150" s="3"/>
      <c r="S150" s="3"/>
      <c r="T150" s="3"/>
      <c r="U150" s="3"/>
      <c r="V150" s="3"/>
      <c r="W150" s="3"/>
      <c r="X150" s="3"/>
      <c r="Y150" s="3">
        <f t="shared" si="10"/>
        <v>0</v>
      </c>
      <c r="Z150" s="3"/>
      <c r="AA150" s="3"/>
      <c r="AB150" s="3"/>
      <c r="AC150" s="3"/>
      <c r="AD150" s="3"/>
      <c r="AE150" s="16"/>
      <c r="AF150" s="8"/>
      <c r="AG150" s="3"/>
      <c r="AH150" s="3"/>
      <c r="AI150" s="3"/>
      <c r="AJ150" s="3"/>
      <c r="AK150" s="3"/>
    </row>
    <row r="151" spans="4:37">
      <c r="D151" s="16" t="s">
        <v>203</v>
      </c>
      <c r="E151" s="26"/>
      <c r="F151" s="26"/>
      <c r="H151" s="16"/>
      <c r="I151" s="8"/>
      <c r="J151" s="3"/>
      <c r="K151" s="3"/>
      <c r="L151" s="3"/>
      <c r="M151" s="3"/>
      <c r="N151" s="3"/>
      <c r="O151" s="3"/>
      <c r="P151" s="3"/>
      <c r="Q151" s="3"/>
      <c r="R151" s="3"/>
      <c r="S151" s="3"/>
      <c r="T151" s="3"/>
      <c r="U151" s="3"/>
      <c r="V151" s="3"/>
      <c r="W151" s="3"/>
      <c r="X151" s="3"/>
      <c r="Y151" s="3">
        <f t="shared" si="10"/>
        <v>0</v>
      </c>
      <c r="Z151" s="3"/>
      <c r="AA151" s="3"/>
      <c r="AB151" s="3"/>
      <c r="AC151" s="3"/>
      <c r="AD151" s="3"/>
      <c r="AE151" s="16"/>
      <c r="AF151" s="8"/>
      <c r="AG151" s="3"/>
      <c r="AH151" s="3"/>
      <c r="AI151" s="3"/>
      <c r="AJ151" s="3"/>
      <c r="AK151" s="3"/>
    </row>
    <row r="152" spans="4:37">
      <c r="D152" s="16" t="s">
        <v>204</v>
      </c>
      <c r="E152" s="26"/>
      <c r="F152" s="26"/>
      <c r="H152" s="16"/>
      <c r="I152" s="8"/>
      <c r="J152" s="2"/>
      <c r="K152" s="2"/>
      <c r="L152" s="2"/>
      <c r="M152" s="2"/>
      <c r="N152" s="2"/>
      <c r="O152" s="3"/>
      <c r="P152" s="2"/>
      <c r="Q152" s="3"/>
      <c r="R152" s="2"/>
      <c r="S152" s="2"/>
      <c r="T152" s="2"/>
      <c r="U152" s="2"/>
      <c r="V152" s="2"/>
      <c r="W152" s="2"/>
      <c r="X152" s="2"/>
      <c r="Y152" s="3">
        <f t="shared" si="10"/>
        <v>0</v>
      </c>
      <c r="Z152" s="2"/>
      <c r="AA152" s="2"/>
      <c r="AB152" s="2"/>
      <c r="AC152" s="2"/>
      <c r="AD152" s="2"/>
      <c r="AE152" s="16"/>
      <c r="AF152" s="8"/>
      <c r="AG152" s="2"/>
      <c r="AH152" s="2"/>
      <c r="AI152" s="3"/>
      <c r="AJ152" s="3"/>
      <c r="AK152" s="3"/>
    </row>
    <row r="153" spans="4:37">
      <c r="D153" s="16" t="s">
        <v>205</v>
      </c>
      <c r="E153" s="26"/>
      <c r="F153" s="26"/>
      <c r="H153" s="16"/>
      <c r="I153" s="8"/>
      <c r="J153" s="3"/>
      <c r="K153" s="3"/>
      <c r="L153" s="3"/>
      <c r="M153" s="3"/>
      <c r="N153" s="3"/>
      <c r="O153" s="3"/>
      <c r="P153" s="3"/>
      <c r="Q153" s="3"/>
      <c r="R153" s="3"/>
      <c r="S153" s="3"/>
      <c r="T153" s="3"/>
      <c r="U153" s="3"/>
      <c r="V153" s="3"/>
      <c r="W153" s="3"/>
      <c r="X153" s="3"/>
      <c r="Y153" s="3">
        <f t="shared" si="10"/>
        <v>0</v>
      </c>
      <c r="Z153" s="3"/>
      <c r="AA153" s="3"/>
      <c r="AB153" s="3"/>
      <c r="AC153" s="3"/>
      <c r="AD153" s="3"/>
      <c r="AE153" s="16"/>
      <c r="AF153" s="8"/>
      <c r="AG153" s="3"/>
      <c r="AH153" s="3"/>
      <c r="AI153" s="3"/>
      <c r="AJ153" s="3"/>
      <c r="AK153" s="3"/>
    </row>
  </sheetData>
  <sortState xmlns:xlrd2="http://schemas.microsoft.com/office/spreadsheetml/2017/richdata2" columnSort="1" ref="L24:X153">
    <sortCondition ref="L24:X24"/>
  </sortState>
  <conditionalFormatting sqref="G14:Y14">
    <cfRule type="cellIs" dxfId="207" priority="12" operator="greaterThan">
      <formula>0.2</formula>
    </cfRule>
    <cfRule type="cellIs" dxfId="206" priority="13" operator="lessThan">
      <formula>0.1</formula>
    </cfRule>
  </conditionalFormatting>
  <conditionalFormatting sqref="G10:Y10">
    <cfRule type="cellIs" dxfId="205" priority="11" operator="greaterThanOrEqual">
      <formula>0.1</formula>
    </cfRule>
  </conditionalFormatting>
  <conditionalFormatting sqref="G10:Y10">
    <cfRule type="cellIs" dxfId="204" priority="10" operator="lessThanOrEqual">
      <formula>0.05</formula>
    </cfRule>
  </conditionalFormatting>
  <conditionalFormatting sqref="AA10:AA12">
    <cfRule type="cellIs" dxfId="203" priority="9" operator="greaterThanOrEqual">
      <formula>0.1</formula>
    </cfRule>
  </conditionalFormatting>
  <conditionalFormatting sqref="AA10:AA12">
    <cfRule type="cellIs" dxfId="202" priority="8" operator="lessThanOrEqual">
      <formula>0.05</formula>
    </cfRule>
  </conditionalFormatting>
  <conditionalFormatting sqref="G11:Y11">
    <cfRule type="cellIs" dxfId="201" priority="7" operator="greaterThanOrEqual">
      <formula>0.1</formula>
    </cfRule>
  </conditionalFormatting>
  <conditionalFormatting sqref="G11:Y11">
    <cfRule type="cellIs" dxfId="200" priority="6" operator="lessThanOrEqual">
      <formula>0.05</formula>
    </cfRule>
  </conditionalFormatting>
  <conditionalFormatting sqref="G12:Y12">
    <cfRule type="cellIs" dxfId="199" priority="5" operator="greaterThanOrEqual">
      <formula>0.1</formula>
    </cfRule>
  </conditionalFormatting>
  <conditionalFormatting sqref="G12:Y12">
    <cfRule type="cellIs" dxfId="198" priority="4" operator="lessThanOrEqual">
      <formula>0.05</formula>
    </cfRule>
  </conditionalFormatting>
  <conditionalFormatting sqref="AA19">
    <cfRule type="cellIs" dxfId="197" priority="3" operator="greaterThan">
      <formula>0.35</formula>
    </cfRule>
  </conditionalFormatting>
  <conditionalFormatting sqref="AA14">
    <cfRule type="cellIs" dxfId="196" priority="1" operator="greaterThan">
      <formula>0.2</formula>
    </cfRule>
    <cfRule type="cellIs" dxfId="195" priority="2" operator="lessThan">
      <formula>0.1</formula>
    </cfRule>
  </conditionalFormatting>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01B5C-0C43-4FCF-8DDA-24A78CC28AE8}">
  <dimension ref="A1:AK153"/>
  <sheetViews>
    <sheetView topLeftCell="U1" workbookViewId="0">
      <selection activeCell="T7" sqref="T7"/>
    </sheetView>
  </sheetViews>
  <sheetFormatPr baseColWidth="10" defaultColWidth="8.83203125" defaultRowHeight="15"/>
  <cols>
    <col min="1" max="1" width="22.6640625" customWidth="1"/>
    <col min="3" max="3" width="22.5" customWidth="1"/>
    <col min="4" max="4" width="70.5" customWidth="1"/>
    <col min="5" max="5" width="9.6640625" customWidth="1"/>
    <col min="6" max="6" width="10.5" customWidth="1"/>
    <col min="7" max="8" width="9.6640625" bestFit="1" customWidth="1"/>
    <col min="9" max="9" width="11.5" bestFit="1" customWidth="1"/>
    <col min="10" max="11" width="12.1640625" bestFit="1" customWidth="1"/>
    <col min="12" max="13" width="12.5" bestFit="1" customWidth="1"/>
    <col min="14" max="21" width="13.5" bestFit="1" customWidth="1"/>
    <col min="22" max="23" width="13.83203125" bestFit="1" customWidth="1"/>
    <col min="24" max="25" width="14.5" bestFit="1" customWidth="1"/>
    <col min="26" max="26" width="11.1640625" customWidth="1"/>
    <col min="27" max="27" width="11" customWidth="1"/>
    <col min="28" max="28" width="26.6640625" bestFit="1" customWidth="1"/>
    <col min="29" max="30" width="8.83203125" customWidth="1"/>
    <col min="31" max="31" width="53.33203125" customWidth="1"/>
    <col min="33" max="33" width="13.5" bestFit="1" customWidth="1"/>
    <col min="34" max="35" width="13.83203125" bestFit="1" customWidth="1"/>
    <col min="36" max="37" width="14.5" bestFit="1" customWidth="1"/>
  </cols>
  <sheetData>
    <row r="1" spans="1:28" ht="86.25" customHeight="1">
      <c r="A1" s="36" t="e" vm="9">
        <v>#VALUE!</v>
      </c>
      <c r="AB1" s="36" t="e" vm="9">
        <f>A1</f>
        <v>#VALUE!</v>
      </c>
    </row>
    <row r="3" spans="1:28">
      <c r="AA3" s="37" cm="1">
        <f t="array" ref="AA3">_FV(AB1,"P/E",TRUE)</f>
        <v>7.78</v>
      </c>
      <c r="AB3" t="s">
        <v>70</v>
      </c>
    </row>
    <row r="10" spans="1:28" ht="18">
      <c r="D10" s="34" t="s">
        <v>71</v>
      </c>
      <c r="E10" s="34"/>
      <c r="F10" s="34"/>
      <c r="G10" s="33"/>
      <c r="H10" s="33"/>
      <c r="I10" s="33" t="str">
        <f>IF(COUNT(B16:I16)=6,(I16-B16)/(SUM(B16:H16)),"")</f>
        <v/>
      </c>
      <c r="J10" s="33" t="str">
        <f>IF(COUNT(C16:J16)=6,(J16-C16)/(SUM(C16:I16)),"")</f>
        <v/>
      </c>
      <c r="K10" s="33" t="str">
        <f>IF(COUNT(D16:K16)=6,(K16-D16)/(SUM(D16:J16)),"")</f>
        <v/>
      </c>
      <c r="L10" s="33" t="str">
        <f t="shared" ref="L10:X10" si="0">IF(COUNT(G16:L16)=6,(L16-G16)/(SUM(G16:K16)),"")</f>
        <v/>
      </c>
      <c r="M10" s="33" t="str">
        <f t="shared" si="0"/>
        <v/>
      </c>
      <c r="N10" s="33">
        <f t="shared" si="0"/>
        <v>0.23398277572171999</v>
      </c>
      <c r="O10" s="33">
        <f t="shared" si="0"/>
        <v>0.15565147496751211</v>
      </c>
      <c r="P10" s="33">
        <f t="shared" si="0"/>
        <v>0.11913742336175702</v>
      </c>
      <c r="Q10" s="33">
        <f t="shared" si="0"/>
        <v>-5.0991912477344532E-2</v>
      </c>
      <c r="R10" s="33">
        <f t="shared" si="0"/>
        <v>0.31577277146459182</v>
      </c>
      <c r="S10" s="33">
        <f t="shared" si="0"/>
        <v>0.20153480162688972</v>
      </c>
      <c r="T10" s="33">
        <f t="shared" si="0"/>
        <v>0.16050671347914788</v>
      </c>
      <c r="U10" s="33">
        <f t="shared" si="0"/>
        <v>0.12397949556575885</v>
      </c>
      <c r="V10" s="33">
        <f t="shared" si="0"/>
        <v>0.1371379087472685</v>
      </c>
      <c r="W10" s="33">
        <f t="shared" si="0"/>
        <v>5.9950814004844782E-2</v>
      </c>
      <c r="X10" s="33">
        <f t="shared" si="0"/>
        <v>1.1417621230252461E-2</v>
      </c>
      <c r="Y10" s="33">
        <f>IF(COUNT(T16:Y16)=6,(Y16-T16)/(SUM(T16:X16)),"")</f>
        <v>7.511475786091347E-2</v>
      </c>
      <c r="AA10" s="35">
        <f>AVERAGE(U10:Y10)</f>
        <v>8.1520119481807624E-2</v>
      </c>
      <c r="AB10" s="34" t="s">
        <v>71</v>
      </c>
    </row>
    <row r="11" spans="1:28" ht="18">
      <c r="D11" s="34" t="s">
        <v>72</v>
      </c>
      <c r="E11" s="34"/>
      <c r="F11" s="34"/>
      <c r="G11" s="33"/>
      <c r="H11" s="33"/>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f t="shared" si="1"/>
        <v>0.21237670596892028</v>
      </c>
      <c r="T11" s="33">
        <f t="shared" si="1"/>
        <v>0.15885551200303463</v>
      </c>
      <c r="U11" s="33">
        <f t="shared" si="1"/>
        <v>0.12233732468350286</v>
      </c>
      <c r="V11" s="33">
        <f t="shared" si="1"/>
        <v>7.3516286132251918E-2</v>
      </c>
      <c r="W11" s="33">
        <f t="shared" si="1"/>
        <v>0.13643051691215408</v>
      </c>
      <c r="X11" s="33">
        <f t="shared" si="1"/>
        <v>7.7223962697169496E-2</v>
      </c>
      <c r="Y11" s="33">
        <f>IF(COUNT(O16:Y16)=11,(Y16-O16)/(SUM(O16:X16)),"")</f>
        <v>0.10808284052016272</v>
      </c>
      <c r="AA11" s="35">
        <f t="shared" ref="AA11:AA12" si="2">AVERAGE(U11:Y11)</f>
        <v>0.10351818618904821</v>
      </c>
      <c r="AB11" s="34" t="s">
        <v>72</v>
      </c>
    </row>
    <row r="12" spans="1:28" ht="18">
      <c r="D12" s="34" t="s">
        <v>73</v>
      </c>
      <c r="E12" s="34"/>
      <c r="F12" s="34"/>
      <c r="G12" s="33"/>
      <c r="H12" s="33"/>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f t="shared" si="3"/>
        <v>0.10042217611125948</v>
      </c>
      <c r="Y12" s="33">
        <f>IF(COUNT(J16:Y16)=16,(Y16-J16)/(SUM(J16:X16)),"")</f>
        <v>0.11597676598220136</v>
      </c>
      <c r="AA12" s="35">
        <f t="shared" si="2"/>
        <v>0.10819947104673042</v>
      </c>
      <c r="AB12" s="34" t="s">
        <v>73</v>
      </c>
    </row>
    <row r="14" spans="1:28" ht="18">
      <c r="D14" s="32" t="s">
        <v>74</v>
      </c>
      <c r="E14" s="32"/>
      <c r="F14" s="32"/>
      <c r="G14" s="31"/>
      <c r="H14" s="31"/>
      <c r="I14" s="31">
        <f t="shared" ref="I14:W14" si="4">I16/AVERAGE(H17:I17)</f>
        <v>0.19488597097442986</v>
      </c>
      <c r="J14" s="31">
        <f t="shared" si="4"/>
        <v>0.24186721674688669</v>
      </c>
      <c r="K14" s="31">
        <f t="shared" si="4"/>
        <v>0.34393474519194789</v>
      </c>
      <c r="L14" s="31">
        <f t="shared" si="4"/>
        <v>0.64931781583477322</v>
      </c>
      <c r="M14" s="31">
        <f t="shared" si="4"/>
        <v>0.32955763890798118</v>
      </c>
      <c r="N14" s="31">
        <f t="shared" si="4"/>
        <v>0.27104748325485772</v>
      </c>
      <c r="O14" s="31">
        <f t="shared" si="4"/>
        <v>0.21034096366255803</v>
      </c>
      <c r="P14" s="31">
        <f t="shared" si="4"/>
        <v>0.19954899263412681</v>
      </c>
      <c r="Q14" s="31">
        <f t="shared" si="4"/>
        <v>0.1996638032260058</v>
      </c>
      <c r="R14" s="31">
        <f t="shared" si="4"/>
        <v>0.36142703280039296</v>
      </c>
      <c r="S14" s="31">
        <f t="shared" si="4"/>
        <v>0.28952136612137513</v>
      </c>
      <c r="T14" s="31">
        <f t="shared" si="4"/>
        <v>0.2812738567330007</v>
      </c>
      <c r="U14" s="31">
        <f t="shared" si="4"/>
        <v>0.27981584851578339</v>
      </c>
      <c r="V14" s="31">
        <f t="shared" si="4"/>
        <v>0.31437212082849808</v>
      </c>
      <c r="W14" s="31">
        <f t="shared" si="4"/>
        <v>0.35328128718267587</v>
      </c>
      <c r="X14" s="31">
        <f>X16/AVERAGE(W17:X17)</f>
        <v>0.22340374344416108</v>
      </c>
      <c r="Y14" s="31">
        <f>Y16/AVERAGE(X17:Y17)</f>
        <v>0.24979159624679925</v>
      </c>
      <c r="AA14" s="39">
        <f>AVERAGE(U14:Y14)</f>
        <v>0.28413291924358353</v>
      </c>
      <c r="AB14" s="32" t="s">
        <v>74</v>
      </c>
    </row>
    <row r="16" spans="1:28">
      <c r="D16" t="s">
        <v>75</v>
      </c>
      <c r="G16" s="21"/>
      <c r="H16" s="21"/>
      <c r="I16" s="21">
        <f t="shared" ref="I16:Y16" si="5">I98</f>
        <v>11844</v>
      </c>
      <c r="J16" s="21">
        <f t="shared" si="5"/>
        <v>15829</v>
      </c>
      <c r="K16" s="21">
        <f t="shared" si="5"/>
        <v>29874</v>
      </c>
      <c r="L16" s="21">
        <f t="shared" si="5"/>
        <v>99394</v>
      </c>
      <c r="M16" s="21">
        <f t="shared" si="5"/>
        <v>71922</v>
      </c>
      <c r="N16" s="21">
        <f t="shared" si="5"/>
        <v>65394</v>
      </c>
      <c r="O16" s="21">
        <f t="shared" si="5"/>
        <v>59787</v>
      </c>
      <c r="P16" s="21">
        <f t="shared" si="5"/>
        <v>68757</v>
      </c>
      <c r="Q16" s="21">
        <f t="shared" si="5"/>
        <v>80769</v>
      </c>
      <c r="R16" s="21">
        <f t="shared" si="5"/>
        <v>181378</v>
      </c>
      <c r="S16" s="21">
        <f t="shared" si="5"/>
        <v>157311</v>
      </c>
      <c r="T16" s="21">
        <f t="shared" si="5"/>
        <v>147745</v>
      </c>
      <c r="U16" s="21">
        <f t="shared" si="5"/>
        <v>147603</v>
      </c>
      <c r="V16" s="21">
        <f t="shared" si="5"/>
        <v>178796</v>
      </c>
      <c r="W16" s="21">
        <f t="shared" si="5"/>
        <v>230108</v>
      </c>
      <c r="X16" s="21">
        <f t="shared" si="5"/>
        <v>167148</v>
      </c>
      <c r="Y16" s="21">
        <f t="shared" si="5"/>
        <v>213200</v>
      </c>
      <c r="AB16" t="s">
        <v>75</v>
      </c>
    </row>
    <row r="17" spans="4:37">
      <c r="D17" t="s">
        <v>76</v>
      </c>
      <c r="G17" s="20"/>
      <c r="H17" s="20"/>
      <c r="I17" s="20">
        <f t="shared" ref="I17:Y17" si="6">SUM(I19:I20)</f>
        <v>60774</v>
      </c>
      <c r="J17" s="20">
        <f t="shared" si="6"/>
        <v>70116</v>
      </c>
      <c r="K17" s="20">
        <f t="shared" si="6"/>
        <v>103603</v>
      </c>
      <c r="L17" s="20">
        <f t="shared" si="6"/>
        <v>202546</v>
      </c>
      <c r="M17" s="20">
        <f t="shared" si="6"/>
        <v>233930</v>
      </c>
      <c r="N17" s="20">
        <f t="shared" si="6"/>
        <v>248598</v>
      </c>
      <c r="O17" s="20">
        <f t="shared" si="6"/>
        <v>319879</v>
      </c>
      <c r="P17" s="20">
        <f t="shared" si="6"/>
        <v>369245</v>
      </c>
      <c r="Q17" s="20">
        <f t="shared" si="6"/>
        <v>439805</v>
      </c>
      <c r="R17" s="20">
        <f t="shared" si="6"/>
        <v>563872</v>
      </c>
      <c r="S17" s="20">
        <f t="shared" si="6"/>
        <v>522825</v>
      </c>
      <c r="T17" s="20">
        <f t="shared" si="6"/>
        <v>527717</v>
      </c>
      <c r="U17" s="20">
        <f t="shared" si="6"/>
        <v>527284</v>
      </c>
      <c r="V17" s="20">
        <f t="shared" si="6"/>
        <v>610196</v>
      </c>
      <c r="W17" s="20">
        <f t="shared" si="6"/>
        <v>692494</v>
      </c>
      <c r="X17" s="20">
        <f t="shared" si="6"/>
        <v>803882</v>
      </c>
      <c r="Y17" s="20">
        <f t="shared" si="6"/>
        <v>903141</v>
      </c>
      <c r="AB17" t="s">
        <v>76</v>
      </c>
    </row>
    <row r="19" spans="4:37" ht="16">
      <c r="D19" s="1" t="s">
        <v>77</v>
      </c>
      <c r="E19" s="1"/>
      <c r="F19" s="1"/>
      <c r="G19" s="19"/>
      <c r="H19" s="19"/>
      <c r="I19" s="19">
        <f t="shared" ref="I19:Y19" si="7">SUM(I44:I45,I65)</f>
        <v>3717</v>
      </c>
      <c r="J19" s="19">
        <f t="shared" si="7"/>
        <v>2004</v>
      </c>
      <c r="K19" s="19">
        <f t="shared" si="7"/>
        <v>2014</v>
      </c>
      <c r="L19" s="19">
        <f t="shared" si="7"/>
        <v>4554</v>
      </c>
      <c r="M19" s="19">
        <f t="shared" si="7"/>
        <v>0</v>
      </c>
      <c r="N19" s="19">
        <f t="shared" si="7"/>
        <v>0</v>
      </c>
      <c r="O19" s="19">
        <f t="shared" si="7"/>
        <v>42261</v>
      </c>
      <c r="P19" s="19">
        <f t="shared" si="7"/>
        <v>44905</v>
      </c>
      <c r="Q19" s="19">
        <f t="shared" si="7"/>
        <v>73988</v>
      </c>
      <c r="R19" s="19">
        <f t="shared" si="7"/>
        <v>111112</v>
      </c>
      <c r="S19" s="19">
        <f t="shared" si="7"/>
        <v>71658</v>
      </c>
      <c r="T19" s="19">
        <f t="shared" si="7"/>
        <v>55000</v>
      </c>
      <c r="U19" s="19">
        <f t="shared" si="7"/>
        <v>55000</v>
      </c>
      <c r="V19" s="19">
        <f t="shared" si="7"/>
        <v>55000</v>
      </c>
      <c r="W19" s="19">
        <f t="shared" si="7"/>
        <v>55000</v>
      </c>
      <c r="X19" s="19">
        <f t="shared" si="7"/>
        <v>55000</v>
      </c>
      <c r="Y19" s="19">
        <f t="shared" si="7"/>
        <v>55000</v>
      </c>
      <c r="AA19" s="38">
        <f>Y19/SUM(Y19:Y20)</f>
        <v>6.0898575084067715E-2</v>
      </c>
      <c r="AB19" s="1" t="s">
        <v>77</v>
      </c>
    </row>
    <row r="20" spans="4:37">
      <c r="D20" s="1" t="s">
        <v>78</v>
      </c>
      <c r="E20" s="1"/>
      <c r="F20" s="1"/>
      <c r="G20" s="19"/>
      <c r="H20" s="19"/>
      <c r="I20" s="19">
        <f t="shared" ref="I20:Y20" si="8">I72</f>
        <v>57057</v>
      </c>
      <c r="J20" s="19">
        <f t="shared" si="8"/>
        <v>68112</v>
      </c>
      <c r="K20" s="19">
        <f t="shared" si="8"/>
        <v>101589</v>
      </c>
      <c r="L20" s="19">
        <f t="shared" si="8"/>
        <v>197992</v>
      </c>
      <c r="M20" s="19">
        <f t="shared" si="8"/>
        <v>233930</v>
      </c>
      <c r="N20" s="19">
        <f t="shared" si="8"/>
        <v>248598</v>
      </c>
      <c r="O20" s="19">
        <f t="shared" si="8"/>
        <v>277618</v>
      </c>
      <c r="P20" s="19">
        <f t="shared" si="8"/>
        <v>324340</v>
      </c>
      <c r="Q20" s="19">
        <f t="shared" si="8"/>
        <v>365817</v>
      </c>
      <c r="R20" s="19">
        <f t="shared" si="8"/>
        <v>452760</v>
      </c>
      <c r="S20" s="19">
        <f t="shared" si="8"/>
        <v>451167</v>
      </c>
      <c r="T20" s="19">
        <f t="shared" si="8"/>
        <v>472717</v>
      </c>
      <c r="U20" s="19">
        <f t="shared" si="8"/>
        <v>472284</v>
      </c>
      <c r="V20" s="19">
        <f t="shared" si="8"/>
        <v>555196</v>
      </c>
      <c r="W20" s="19">
        <f t="shared" si="8"/>
        <v>637494</v>
      </c>
      <c r="X20" s="19">
        <f t="shared" si="8"/>
        <v>748882</v>
      </c>
      <c r="Y20" s="19">
        <f t="shared" si="8"/>
        <v>848141</v>
      </c>
      <c r="AA20" s="29">
        <f>Y20/SUM(Y19:Y20)</f>
        <v>0.93910142491593229</v>
      </c>
      <c r="AB20" s="1" t="s">
        <v>78</v>
      </c>
    </row>
    <row r="24" spans="4:37">
      <c r="G24" s="1"/>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79</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ht="16">
      <c r="D26" s="13" t="s">
        <v>80</v>
      </c>
      <c r="E26" s="23"/>
      <c r="F26" s="23"/>
      <c r="G26" s="3"/>
      <c r="H26" s="3"/>
      <c r="I26" s="3">
        <v>95959</v>
      </c>
      <c r="J26" s="3">
        <v>125716</v>
      </c>
      <c r="K26" s="3">
        <v>162957</v>
      </c>
      <c r="L26" s="3">
        <v>246017</v>
      </c>
      <c r="M26" s="3">
        <v>303633</v>
      </c>
      <c r="N26" s="3">
        <v>297393</v>
      </c>
      <c r="O26" s="3">
        <v>324385</v>
      </c>
      <c r="P26" s="3">
        <v>358544</v>
      </c>
      <c r="Q26" s="3">
        <v>411015</v>
      </c>
      <c r="R26" s="3">
        <v>527500</v>
      </c>
      <c r="S26" s="3">
        <v>418998</v>
      </c>
      <c r="T26" s="3">
        <v>397594</v>
      </c>
      <c r="U26" s="3">
        <v>405457</v>
      </c>
      <c r="V26" s="3">
        <v>513373</v>
      </c>
      <c r="W26" s="3">
        <v>557215</v>
      </c>
      <c r="X26" s="3">
        <v>698241</v>
      </c>
      <c r="Y26" s="3">
        <f>AK26</f>
        <v>761512</v>
      </c>
      <c r="Z26" s="3"/>
      <c r="AA26" s="3"/>
      <c r="AB26" s="3"/>
      <c r="AC26" s="3"/>
      <c r="AD26" s="3"/>
      <c r="AE26" s="89" t="s">
        <v>80</v>
      </c>
      <c r="AF26" s="90"/>
      <c r="AG26" s="92">
        <v>405457</v>
      </c>
      <c r="AH26" s="92">
        <v>513373</v>
      </c>
      <c r="AI26" s="92">
        <v>557215</v>
      </c>
      <c r="AJ26" s="92">
        <v>698241</v>
      </c>
      <c r="AK26" s="92">
        <v>761512</v>
      </c>
    </row>
    <row r="27" spans="4:37" ht="16">
      <c r="D27" s="14" t="s">
        <v>81</v>
      </c>
      <c r="E27" s="24"/>
      <c r="F27" s="24"/>
      <c r="G27" s="4"/>
      <c r="H27" s="4"/>
      <c r="I27" s="4">
        <v>14988</v>
      </c>
      <c r="J27" s="4">
        <v>13329</v>
      </c>
      <c r="K27" s="4">
        <v>22251</v>
      </c>
      <c r="L27" s="4">
        <v>94475</v>
      </c>
      <c r="M27" s="4">
        <v>52180</v>
      </c>
      <c r="N27" s="4">
        <v>85063</v>
      </c>
      <c r="O27" s="4">
        <v>84284</v>
      </c>
      <c r="P27" s="4">
        <v>73947</v>
      </c>
      <c r="Q27" s="4">
        <v>121088</v>
      </c>
      <c r="R27" s="4">
        <v>245600</v>
      </c>
      <c r="S27" s="4">
        <v>128262</v>
      </c>
      <c r="T27" s="4">
        <v>130669</v>
      </c>
      <c r="U27" s="4">
        <v>84650</v>
      </c>
      <c r="V27" s="4">
        <v>127821</v>
      </c>
      <c r="W27" s="4">
        <v>13994</v>
      </c>
      <c r="X27" s="4">
        <v>140952</v>
      </c>
      <c r="Y27" s="3">
        <f t="shared" ref="Y27:Y90" si="9">AK27</f>
        <v>193850</v>
      </c>
      <c r="Z27" s="4"/>
      <c r="AA27" s="4"/>
      <c r="AB27" s="4"/>
      <c r="AC27" s="4"/>
      <c r="AD27" s="4"/>
      <c r="AE27" s="93" t="s">
        <v>81</v>
      </c>
      <c r="AF27" s="90"/>
      <c r="AG27" s="94">
        <v>84650</v>
      </c>
      <c r="AH27" s="94">
        <v>127821</v>
      </c>
      <c r="AI27" s="94">
        <v>13994</v>
      </c>
      <c r="AJ27" s="94">
        <v>140952</v>
      </c>
      <c r="AK27" s="94">
        <v>193850</v>
      </c>
    </row>
    <row r="28" spans="4:37" ht="16">
      <c r="D28" s="14" t="s">
        <v>82</v>
      </c>
      <c r="E28" s="24"/>
      <c r="F28" s="24"/>
      <c r="G28" s="5"/>
      <c r="H28" s="5"/>
      <c r="I28" s="4">
        <v>23523</v>
      </c>
      <c r="J28" s="4">
        <v>21071</v>
      </c>
      <c r="K28" s="5">
        <v>0</v>
      </c>
      <c r="L28" s="4">
        <v>25913</v>
      </c>
      <c r="M28" s="4">
        <v>49913</v>
      </c>
      <c r="N28" s="5">
        <v>0</v>
      </c>
      <c r="O28" s="5">
        <v>0</v>
      </c>
      <c r="P28" s="4">
        <v>20000</v>
      </c>
      <c r="Q28" s="4">
        <v>35000</v>
      </c>
      <c r="R28" s="5">
        <v>0</v>
      </c>
      <c r="S28" s="5">
        <v>0</v>
      </c>
      <c r="T28" s="5">
        <v>0</v>
      </c>
      <c r="U28" s="5">
        <v>0</v>
      </c>
      <c r="V28" s="5">
        <v>0</v>
      </c>
      <c r="W28" s="5">
        <v>0</v>
      </c>
      <c r="X28" s="5">
        <v>0</v>
      </c>
      <c r="Y28" s="3">
        <f t="shared" si="9"/>
        <v>0</v>
      </c>
      <c r="Z28" s="5"/>
      <c r="AA28" s="5"/>
      <c r="AB28" s="5"/>
      <c r="AC28" s="5"/>
      <c r="AD28" s="5"/>
      <c r="AE28" s="93" t="s">
        <v>82</v>
      </c>
      <c r="AF28" s="90"/>
      <c r="AG28" s="90">
        <v>0</v>
      </c>
      <c r="AH28" s="90">
        <v>0</v>
      </c>
      <c r="AI28" s="90">
        <v>0</v>
      </c>
      <c r="AJ28" s="90">
        <v>0</v>
      </c>
      <c r="AK28" s="90">
        <v>0</v>
      </c>
    </row>
    <row r="29" spans="4:37" ht="16">
      <c r="D29" s="14" t="s">
        <v>83</v>
      </c>
      <c r="E29" s="24"/>
      <c r="F29" s="24"/>
      <c r="G29" s="4"/>
      <c r="H29" s="4"/>
      <c r="I29" s="4">
        <v>15634</v>
      </c>
      <c r="J29" s="4">
        <v>37664</v>
      </c>
      <c r="K29" s="4">
        <v>61261</v>
      </c>
      <c r="L29" s="4">
        <v>48867</v>
      </c>
      <c r="M29" s="4">
        <v>104715</v>
      </c>
      <c r="N29" s="4">
        <v>83454</v>
      </c>
      <c r="O29" s="4">
        <v>106464</v>
      </c>
      <c r="P29" s="4">
        <v>130625</v>
      </c>
      <c r="Q29" s="4">
        <v>108858</v>
      </c>
      <c r="R29" s="4">
        <v>102126</v>
      </c>
      <c r="S29" s="4">
        <v>108071</v>
      </c>
      <c r="T29" s="4">
        <v>106940</v>
      </c>
      <c r="U29" s="4">
        <v>146524</v>
      </c>
      <c r="V29" s="4">
        <v>160873</v>
      </c>
      <c r="W29" s="4">
        <v>193757</v>
      </c>
      <c r="X29" s="4">
        <v>149336</v>
      </c>
      <c r="Y29" s="3">
        <f t="shared" si="9"/>
        <v>189771</v>
      </c>
      <c r="Z29" s="4"/>
      <c r="AA29" s="4"/>
      <c r="AB29" s="4"/>
      <c r="AC29" s="4"/>
      <c r="AD29" s="4"/>
      <c r="AE29" s="93" t="s">
        <v>83</v>
      </c>
      <c r="AF29" s="90"/>
      <c r="AG29" s="94">
        <v>146524</v>
      </c>
      <c r="AH29" s="94">
        <v>160873</v>
      </c>
      <c r="AI29" s="94">
        <v>193757</v>
      </c>
      <c r="AJ29" s="94">
        <v>149336</v>
      </c>
      <c r="AK29" s="94">
        <v>189771</v>
      </c>
    </row>
    <row r="30" spans="4:37" ht="16">
      <c r="D30" s="14" t="s">
        <v>84</v>
      </c>
      <c r="E30" s="24"/>
      <c r="F30" s="24"/>
      <c r="G30" s="4"/>
      <c r="H30" s="4"/>
      <c r="I30" s="4">
        <v>41270</v>
      </c>
      <c r="J30" s="4">
        <v>53171</v>
      </c>
      <c r="K30" s="4">
        <v>78066</v>
      </c>
      <c r="L30" s="4">
        <v>68578</v>
      </c>
      <c r="M30" s="4">
        <v>88245</v>
      </c>
      <c r="N30" s="4">
        <v>115335</v>
      </c>
      <c r="O30" s="4">
        <v>123695</v>
      </c>
      <c r="P30" s="4">
        <v>122841</v>
      </c>
      <c r="Q30" s="4">
        <v>120227</v>
      </c>
      <c r="R30" s="4">
        <v>146631</v>
      </c>
      <c r="S30" s="4">
        <v>139426</v>
      </c>
      <c r="T30" s="4">
        <v>136312</v>
      </c>
      <c r="U30" s="4">
        <v>153024</v>
      </c>
      <c r="V30" s="4">
        <v>181499</v>
      </c>
      <c r="W30" s="4">
        <v>278308</v>
      </c>
      <c r="X30" s="4">
        <v>310691</v>
      </c>
      <c r="Y30" s="3">
        <f t="shared" si="9"/>
        <v>278488</v>
      </c>
      <c r="Z30" s="4"/>
      <c r="AA30" s="4"/>
      <c r="AB30" s="4"/>
      <c r="AC30" s="4"/>
      <c r="AD30" s="4"/>
      <c r="AE30" s="93" t="s">
        <v>84</v>
      </c>
      <c r="AF30" s="90"/>
      <c r="AG30" s="94">
        <v>153024</v>
      </c>
      <c r="AH30" s="94">
        <v>181499</v>
      </c>
      <c r="AI30" s="94">
        <v>278308</v>
      </c>
      <c r="AJ30" s="94">
        <v>310691</v>
      </c>
      <c r="AK30" s="94">
        <v>278488</v>
      </c>
    </row>
    <row r="31" spans="4:37" ht="16">
      <c r="D31" s="14" t="s">
        <v>85</v>
      </c>
      <c r="E31" s="24"/>
      <c r="F31" s="24"/>
      <c r="G31" s="5"/>
      <c r="H31" s="5"/>
      <c r="I31" s="5">
        <v>544</v>
      </c>
      <c r="J31" s="5">
        <v>480</v>
      </c>
      <c r="K31" s="4">
        <v>1379</v>
      </c>
      <c r="L31" s="4">
        <v>8184</v>
      </c>
      <c r="M31" s="4">
        <v>8580</v>
      </c>
      <c r="N31" s="4">
        <v>13541</v>
      </c>
      <c r="O31" s="4">
        <v>9943</v>
      </c>
      <c r="P31" s="4">
        <v>11131</v>
      </c>
      <c r="Q31" s="4">
        <v>25842</v>
      </c>
      <c r="R31" s="4">
        <v>33143</v>
      </c>
      <c r="S31" s="4">
        <v>43239</v>
      </c>
      <c r="T31" s="4">
        <v>23673</v>
      </c>
      <c r="U31" s="4">
        <v>21258</v>
      </c>
      <c r="V31" s="4">
        <v>43181</v>
      </c>
      <c r="W31" s="4">
        <v>71156</v>
      </c>
      <c r="X31" s="4">
        <v>97261</v>
      </c>
      <c r="Y31" s="3">
        <f t="shared" si="9"/>
        <v>99403</v>
      </c>
      <c r="Z31" s="4"/>
      <c r="AA31" s="4"/>
      <c r="AB31" s="4"/>
      <c r="AC31" s="4"/>
      <c r="AD31" s="4"/>
      <c r="AE31" s="93" t="s">
        <v>85</v>
      </c>
      <c r="AF31" s="90"/>
      <c r="AG31" s="94">
        <v>21258</v>
      </c>
      <c r="AH31" s="94">
        <v>43181</v>
      </c>
      <c r="AI31" s="94">
        <v>71156</v>
      </c>
      <c r="AJ31" s="94">
        <v>97261</v>
      </c>
      <c r="AK31" s="94">
        <v>99403</v>
      </c>
    </row>
    <row r="32" spans="4:37" ht="16">
      <c r="D32" s="13" t="s">
        <v>86</v>
      </c>
      <c r="E32" s="23"/>
      <c r="F32" s="23"/>
      <c r="G32" s="3"/>
      <c r="H32" s="3"/>
      <c r="I32" s="3">
        <v>28661</v>
      </c>
      <c r="J32" s="3">
        <v>26458</v>
      </c>
      <c r="K32" s="3">
        <v>20098</v>
      </c>
      <c r="L32" s="3">
        <v>50031</v>
      </c>
      <c r="M32" s="3">
        <v>46483</v>
      </c>
      <c r="N32" s="3">
        <v>109347</v>
      </c>
      <c r="O32" s="3">
        <v>132930</v>
      </c>
      <c r="P32" s="3">
        <v>173110</v>
      </c>
      <c r="Q32" s="3">
        <v>205052</v>
      </c>
      <c r="R32" s="3">
        <v>264602</v>
      </c>
      <c r="S32" s="3">
        <v>361512</v>
      </c>
      <c r="T32" s="3">
        <v>379095</v>
      </c>
      <c r="U32" s="3">
        <v>374759</v>
      </c>
      <c r="V32" s="3">
        <v>383326</v>
      </c>
      <c r="W32" s="3">
        <v>460454</v>
      </c>
      <c r="X32" s="3">
        <v>469403</v>
      </c>
      <c r="Y32" s="3">
        <f t="shared" si="9"/>
        <v>470696</v>
      </c>
      <c r="Z32" s="3"/>
      <c r="AA32" s="3"/>
      <c r="AB32" s="3"/>
      <c r="AC32" s="3"/>
      <c r="AD32" s="3"/>
      <c r="AE32" s="89" t="s">
        <v>86</v>
      </c>
      <c r="AF32" s="90"/>
      <c r="AG32" s="92">
        <v>374759</v>
      </c>
      <c r="AH32" s="92">
        <v>383326</v>
      </c>
      <c r="AI32" s="92">
        <v>460454</v>
      </c>
      <c r="AJ32" s="92">
        <v>469403</v>
      </c>
      <c r="AK32" s="92">
        <v>470696</v>
      </c>
    </row>
    <row r="33" spans="4:37" ht="16">
      <c r="D33" s="14" t="s">
        <v>87</v>
      </c>
      <c r="E33" s="24"/>
      <c r="F33" s="24"/>
      <c r="G33" s="5"/>
      <c r="H33" s="5"/>
      <c r="I33" s="5">
        <v>0</v>
      </c>
      <c r="J33" s="5">
        <v>0</v>
      </c>
      <c r="K33" s="5">
        <v>0</v>
      </c>
      <c r="L33" s="5">
        <v>0</v>
      </c>
      <c r="M33" s="5">
        <v>0</v>
      </c>
      <c r="N33" s="5">
        <v>0</v>
      </c>
      <c r="O33" s="5">
        <v>0</v>
      </c>
      <c r="P33" s="5">
        <v>0</v>
      </c>
      <c r="Q33" s="5">
        <v>0</v>
      </c>
      <c r="R33" s="5">
        <v>0</v>
      </c>
      <c r="S33" s="5">
        <v>0</v>
      </c>
      <c r="T33" s="5">
        <v>0</v>
      </c>
      <c r="U33" s="5">
        <v>0</v>
      </c>
      <c r="V33" s="5">
        <v>0</v>
      </c>
      <c r="W33" s="5">
        <v>0</v>
      </c>
      <c r="X33" s="5">
        <v>0</v>
      </c>
      <c r="Y33" s="3">
        <f t="shared" si="9"/>
        <v>0</v>
      </c>
      <c r="Z33" s="4"/>
      <c r="AA33" s="4"/>
      <c r="AB33" s="4"/>
      <c r="AC33" s="4"/>
      <c r="AD33" s="4"/>
      <c r="AE33" s="93" t="s">
        <v>87</v>
      </c>
      <c r="AF33" s="90"/>
      <c r="AG33" s="90">
        <v>0</v>
      </c>
      <c r="AH33" s="90">
        <v>0</v>
      </c>
      <c r="AI33" s="90">
        <v>0</v>
      </c>
      <c r="AJ33" s="90">
        <v>0</v>
      </c>
      <c r="AK33" s="90">
        <v>0</v>
      </c>
    </row>
    <row r="34" spans="4:37" ht="16">
      <c r="D34" s="14" t="s">
        <v>88</v>
      </c>
      <c r="E34" s="24"/>
      <c r="F34" s="24"/>
      <c r="G34" s="4"/>
      <c r="H34" s="4"/>
      <c r="I34" s="4">
        <v>27806</v>
      </c>
      <c r="J34" s="4">
        <v>25663</v>
      </c>
      <c r="K34" s="4">
        <v>19432</v>
      </c>
      <c r="L34" s="4">
        <v>12405</v>
      </c>
      <c r="M34" s="4">
        <v>8961</v>
      </c>
      <c r="N34" s="4">
        <v>70715</v>
      </c>
      <c r="O34" s="4">
        <v>116725</v>
      </c>
      <c r="P34" s="4">
        <v>152303</v>
      </c>
      <c r="Q34" s="4">
        <v>183977</v>
      </c>
      <c r="R34" s="4">
        <v>187880</v>
      </c>
      <c r="S34" s="4">
        <v>280465</v>
      </c>
      <c r="T34" s="4">
        <v>300222</v>
      </c>
      <c r="U34" s="4">
        <v>295682</v>
      </c>
      <c r="V34" s="4">
        <v>324136</v>
      </c>
      <c r="W34" s="4">
        <v>400684</v>
      </c>
      <c r="X34" s="4">
        <v>410307</v>
      </c>
      <c r="Y34" s="3">
        <f t="shared" si="9"/>
        <v>408244</v>
      </c>
      <c r="Z34" s="4"/>
      <c r="AA34" s="4"/>
      <c r="AB34" s="4"/>
      <c r="AC34" s="4"/>
      <c r="AD34" s="4"/>
      <c r="AE34" s="93" t="s">
        <v>88</v>
      </c>
      <c r="AF34" s="90"/>
      <c r="AG34" s="94">
        <v>295682</v>
      </c>
      <c r="AH34" s="94">
        <v>324136</v>
      </c>
      <c r="AI34" s="94">
        <v>400684</v>
      </c>
      <c r="AJ34" s="94">
        <v>410307</v>
      </c>
      <c r="AK34" s="94">
        <v>408244</v>
      </c>
    </row>
    <row r="35" spans="4:37" ht="16">
      <c r="D35" s="14" t="s">
        <v>89</v>
      </c>
      <c r="E35" s="24"/>
      <c r="F35" s="24"/>
      <c r="G35" s="5"/>
      <c r="H35" s="5"/>
      <c r="I35" s="5">
        <v>0</v>
      </c>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89</v>
      </c>
      <c r="AF35" s="90"/>
      <c r="AG35" s="90">
        <v>0</v>
      </c>
      <c r="AH35" s="90">
        <v>0</v>
      </c>
      <c r="AI35" s="90">
        <v>0</v>
      </c>
      <c r="AJ35" s="90">
        <v>0</v>
      </c>
      <c r="AK35" s="90">
        <v>0</v>
      </c>
    </row>
    <row r="36" spans="4:37" ht="16">
      <c r="D36" s="14" t="s">
        <v>90</v>
      </c>
      <c r="E36" s="24"/>
      <c r="F36" s="24"/>
      <c r="G36" s="4"/>
      <c r="H36" s="4"/>
      <c r="I36" s="5">
        <v>365</v>
      </c>
      <c r="J36" s="5">
        <v>0</v>
      </c>
      <c r="K36" s="5">
        <v>0</v>
      </c>
      <c r="L36" s="5">
        <v>227</v>
      </c>
      <c r="M36" s="5">
        <v>247</v>
      </c>
      <c r="N36" s="5">
        <v>525</v>
      </c>
      <c r="O36" s="5">
        <v>36</v>
      </c>
      <c r="P36" s="5">
        <v>305</v>
      </c>
      <c r="Q36" s="5">
        <v>725</v>
      </c>
      <c r="R36" s="5">
        <v>410</v>
      </c>
      <c r="S36" s="5">
        <v>0</v>
      </c>
      <c r="T36" s="5">
        <v>41</v>
      </c>
      <c r="U36" s="5">
        <v>478</v>
      </c>
      <c r="V36" s="5">
        <v>414</v>
      </c>
      <c r="W36" s="4">
        <v>1060</v>
      </c>
      <c r="X36" s="5">
        <v>310</v>
      </c>
      <c r="Y36" s="3">
        <f t="shared" si="9"/>
        <v>469</v>
      </c>
      <c r="Z36" s="4"/>
      <c r="AA36" s="4"/>
      <c r="AB36" s="4"/>
      <c r="AC36" s="4"/>
      <c r="AD36" s="4"/>
      <c r="AE36" s="93" t="s">
        <v>90</v>
      </c>
      <c r="AF36" s="90"/>
      <c r="AG36" s="90">
        <v>478</v>
      </c>
      <c r="AH36" s="90">
        <v>414</v>
      </c>
      <c r="AI36" s="94">
        <v>1060</v>
      </c>
      <c r="AJ36" s="90">
        <v>310</v>
      </c>
      <c r="AK36" s="90">
        <v>469</v>
      </c>
    </row>
    <row r="37" spans="4:37" ht="16">
      <c r="D37" s="14" t="s">
        <v>91</v>
      </c>
      <c r="E37" s="24"/>
      <c r="F37" s="24"/>
      <c r="G37" s="5"/>
      <c r="H37" s="5"/>
      <c r="I37" s="5">
        <v>0</v>
      </c>
      <c r="J37" s="5">
        <v>0</v>
      </c>
      <c r="K37" s="5">
        <v>0</v>
      </c>
      <c r="L37" s="5">
        <v>0</v>
      </c>
      <c r="M37" s="5">
        <v>0</v>
      </c>
      <c r="N37" s="5">
        <v>0</v>
      </c>
      <c r="O37" s="5">
        <v>0</v>
      </c>
      <c r="P37" s="5">
        <v>0</v>
      </c>
      <c r="Q37" s="5">
        <v>0</v>
      </c>
      <c r="R37" s="4">
        <v>55000</v>
      </c>
      <c r="S37" s="4">
        <v>55000</v>
      </c>
      <c r="T37" s="4">
        <v>55000</v>
      </c>
      <c r="U37" s="4">
        <v>55000</v>
      </c>
      <c r="V37" s="4">
        <v>55000</v>
      </c>
      <c r="W37" s="4">
        <v>55000</v>
      </c>
      <c r="X37" s="4">
        <v>55000</v>
      </c>
      <c r="Y37" s="3">
        <f t="shared" si="9"/>
        <v>55000</v>
      </c>
      <c r="Z37" s="5"/>
      <c r="AA37" s="5"/>
      <c r="AB37" s="5"/>
      <c r="AC37" s="5"/>
      <c r="AD37" s="5"/>
      <c r="AE37" s="93" t="s">
        <v>91</v>
      </c>
      <c r="AF37" s="90"/>
      <c r="AG37" s="94">
        <v>55000</v>
      </c>
      <c r="AH37" s="94">
        <v>55000</v>
      </c>
      <c r="AI37" s="94">
        <v>55000</v>
      </c>
      <c r="AJ37" s="94">
        <v>55000</v>
      </c>
      <c r="AK37" s="94">
        <v>55000</v>
      </c>
    </row>
    <row r="38" spans="4:37" ht="16">
      <c r="D38" s="14" t="s">
        <v>92</v>
      </c>
      <c r="E38" s="24"/>
      <c r="F38" s="24"/>
      <c r="G38" s="5"/>
      <c r="H38" s="4"/>
      <c r="I38" s="5">
        <v>490</v>
      </c>
      <c r="J38" s="5">
        <v>794</v>
      </c>
      <c r="K38" s="5">
        <v>666</v>
      </c>
      <c r="L38" s="4">
        <v>37399</v>
      </c>
      <c r="M38" s="4">
        <v>37275</v>
      </c>
      <c r="N38" s="4">
        <v>38107</v>
      </c>
      <c r="O38" s="4">
        <v>16169</v>
      </c>
      <c r="P38" s="4">
        <v>20502</v>
      </c>
      <c r="Q38" s="4">
        <v>20350</v>
      </c>
      <c r="R38" s="4">
        <v>21312</v>
      </c>
      <c r="S38" s="4">
        <v>26047</v>
      </c>
      <c r="T38" s="4">
        <v>23832</v>
      </c>
      <c r="U38" s="4">
        <v>23598</v>
      </c>
      <c r="V38" s="4">
        <v>3775</v>
      </c>
      <c r="W38" s="4">
        <v>3709</v>
      </c>
      <c r="X38" s="4">
        <v>3786</v>
      </c>
      <c r="Y38" s="3">
        <f t="shared" si="9"/>
        <v>6982</v>
      </c>
      <c r="Z38" s="4"/>
      <c r="AA38" s="4"/>
      <c r="AB38" s="4"/>
      <c r="AC38" s="4"/>
      <c r="AD38" s="4"/>
      <c r="AE38" s="93" t="s">
        <v>92</v>
      </c>
      <c r="AF38" s="90"/>
      <c r="AG38" s="94">
        <v>23598</v>
      </c>
      <c r="AH38" s="94">
        <v>3775</v>
      </c>
      <c r="AI38" s="94">
        <v>3709</v>
      </c>
      <c r="AJ38" s="94">
        <v>3786</v>
      </c>
      <c r="AK38" s="94">
        <v>6982</v>
      </c>
    </row>
    <row r="39" spans="4:37" ht="16">
      <c r="D39" s="15" t="s">
        <v>93</v>
      </c>
      <c r="E39" s="25"/>
      <c r="F39" s="25"/>
      <c r="G39" s="5"/>
      <c r="H39" s="5"/>
      <c r="I39" s="5">
        <v>0</v>
      </c>
      <c r="J39" s="5">
        <v>0</v>
      </c>
      <c r="K39" s="5">
        <v>0</v>
      </c>
      <c r="L39" s="5">
        <v>0</v>
      </c>
      <c r="M39" s="5">
        <v>0</v>
      </c>
      <c r="N39" s="5">
        <v>0</v>
      </c>
      <c r="O39" s="5">
        <v>0</v>
      </c>
      <c r="P39" s="5">
        <v>0</v>
      </c>
      <c r="Q39" s="5">
        <v>0</v>
      </c>
      <c r="R39" s="5">
        <v>0</v>
      </c>
      <c r="S39" s="5">
        <v>0</v>
      </c>
      <c r="T39" s="5">
        <v>0</v>
      </c>
      <c r="U39" s="5">
        <v>0</v>
      </c>
      <c r="V39" s="5">
        <v>0</v>
      </c>
      <c r="W39" s="5">
        <v>0</v>
      </c>
      <c r="X39" s="5">
        <v>0</v>
      </c>
      <c r="Y39" s="3">
        <f t="shared" si="9"/>
        <v>0</v>
      </c>
      <c r="Z39" s="5"/>
      <c r="AA39" s="5"/>
      <c r="AB39" s="5"/>
      <c r="AC39" s="5"/>
      <c r="AD39" s="5"/>
      <c r="AE39" s="93" t="s">
        <v>93</v>
      </c>
      <c r="AF39" s="90"/>
      <c r="AG39" s="90">
        <v>0</v>
      </c>
      <c r="AH39" s="90">
        <v>0</v>
      </c>
      <c r="AI39" s="90">
        <v>0</v>
      </c>
      <c r="AJ39" s="90">
        <v>0</v>
      </c>
      <c r="AK39" s="90">
        <v>0</v>
      </c>
    </row>
    <row r="40" spans="4:37" ht="16">
      <c r="D40" s="16" t="s">
        <v>94</v>
      </c>
      <c r="E40" s="26"/>
      <c r="F40" s="26"/>
      <c r="G40" s="3"/>
      <c r="H40" s="3"/>
      <c r="I40" s="3">
        <v>124620</v>
      </c>
      <c r="J40" s="3">
        <v>152173</v>
      </c>
      <c r="K40" s="3">
        <v>183055</v>
      </c>
      <c r="L40" s="3">
        <v>296048</v>
      </c>
      <c r="M40" s="3">
        <v>350116</v>
      </c>
      <c r="N40" s="3">
        <v>406739</v>
      </c>
      <c r="O40" s="3">
        <v>457315</v>
      </c>
      <c r="P40" s="3">
        <v>531654</v>
      </c>
      <c r="Q40" s="3">
        <v>616067</v>
      </c>
      <c r="R40" s="3">
        <v>792102</v>
      </c>
      <c r="S40" s="3">
        <v>780510</v>
      </c>
      <c r="T40" s="3">
        <v>776688</v>
      </c>
      <c r="U40" s="3">
        <v>780216</v>
      </c>
      <c r="V40" s="3">
        <v>896699</v>
      </c>
      <c r="W40" s="3">
        <v>1017669</v>
      </c>
      <c r="X40" s="3">
        <v>1167644</v>
      </c>
      <c r="Y40" s="3">
        <f t="shared" si="9"/>
        <v>1232208</v>
      </c>
      <c r="Z40" s="3"/>
      <c r="AA40" s="3"/>
      <c r="AB40" s="3"/>
      <c r="AC40" s="3"/>
      <c r="AD40" s="3"/>
      <c r="AE40" s="89" t="s">
        <v>94</v>
      </c>
      <c r="AF40" s="90"/>
      <c r="AG40" s="92">
        <v>780216</v>
      </c>
      <c r="AH40" s="92">
        <v>896699</v>
      </c>
      <c r="AI40" s="92">
        <v>1017669</v>
      </c>
      <c r="AJ40" s="92">
        <v>1167644</v>
      </c>
      <c r="AK40" s="92">
        <v>1232208</v>
      </c>
    </row>
    <row r="41" spans="4:37" ht="16">
      <c r="D41" s="12" t="s">
        <v>95</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95</v>
      </c>
      <c r="AF41" s="90"/>
      <c r="AG41" s="91"/>
      <c r="AH41" s="91"/>
      <c r="AI41" s="91"/>
      <c r="AJ41" s="91"/>
      <c r="AK41" s="91"/>
    </row>
    <row r="42" spans="4:37" ht="16">
      <c r="D42" s="13" t="s">
        <v>96</v>
      </c>
      <c r="E42" s="23"/>
      <c r="F42" s="23"/>
      <c r="G42" s="3"/>
      <c r="H42" s="3"/>
      <c r="I42" s="3">
        <v>67563</v>
      </c>
      <c r="J42" s="3">
        <v>84061</v>
      </c>
      <c r="K42" s="3">
        <v>81466</v>
      </c>
      <c r="L42" s="3">
        <v>98057</v>
      </c>
      <c r="M42" s="3">
        <v>116186</v>
      </c>
      <c r="N42" s="3">
        <v>158141</v>
      </c>
      <c r="O42" s="3">
        <v>179697</v>
      </c>
      <c r="P42" s="3">
        <v>207314</v>
      </c>
      <c r="Q42" s="3">
        <v>250249</v>
      </c>
      <c r="R42" s="3">
        <v>339342</v>
      </c>
      <c r="S42" s="3">
        <v>329343</v>
      </c>
      <c r="T42" s="3">
        <v>303971</v>
      </c>
      <c r="U42" s="3">
        <v>307931</v>
      </c>
      <c r="V42" s="3">
        <v>341503</v>
      </c>
      <c r="W42" s="3">
        <v>380175</v>
      </c>
      <c r="X42" s="3">
        <v>418761</v>
      </c>
      <c r="Y42" s="3">
        <f t="shared" si="9"/>
        <v>384068</v>
      </c>
      <c r="Z42" s="3"/>
      <c r="AA42" s="3"/>
      <c r="AB42" s="3"/>
      <c r="AC42" s="3"/>
      <c r="AD42" s="3"/>
      <c r="AE42" s="89" t="s">
        <v>96</v>
      </c>
      <c r="AF42" s="90"/>
      <c r="AG42" s="92">
        <v>307931</v>
      </c>
      <c r="AH42" s="92">
        <v>341503</v>
      </c>
      <c r="AI42" s="92">
        <v>380175</v>
      </c>
      <c r="AJ42" s="92">
        <v>418543</v>
      </c>
      <c r="AK42" s="92">
        <v>384068</v>
      </c>
    </row>
    <row r="43" spans="4:37" ht="16">
      <c r="D43" s="14" t="s">
        <v>97</v>
      </c>
      <c r="E43" s="24"/>
      <c r="F43" s="24"/>
      <c r="G43" s="4"/>
      <c r="H43" s="4"/>
      <c r="I43" s="4">
        <v>59839</v>
      </c>
      <c r="J43" s="4">
        <v>77775</v>
      </c>
      <c r="K43" s="4">
        <v>76427</v>
      </c>
      <c r="L43" s="4">
        <v>94127</v>
      </c>
      <c r="M43" s="4">
        <v>112470</v>
      </c>
      <c r="N43" s="4">
        <v>154717</v>
      </c>
      <c r="O43" s="4">
        <v>175370</v>
      </c>
      <c r="P43" s="4">
        <v>168687</v>
      </c>
      <c r="Q43" s="4">
        <v>211511</v>
      </c>
      <c r="R43" s="4">
        <v>301429</v>
      </c>
      <c r="S43" s="4">
        <v>301410</v>
      </c>
      <c r="T43" s="4">
        <v>230292</v>
      </c>
      <c r="U43" s="4">
        <v>244271</v>
      </c>
      <c r="V43" s="4">
        <v>280210</v>
      </c>
      <c r="W43" s="4">
        <v>372271</v>
      </c>
      <c r="X43" s="4">
        <v>410421</v>
      </c>
      <c r="Y43" s="3">
        <f t="shared" si="9"/>
        <v>376994</v>
      </c>
      <c r="Z43" s="4"/>
      <c r="AA43" s="4"/>
      <c r="AB43" s="4"/>
      <c r="AC43" s="4"/>
      <c r="AD43" s="4"/>
      <c r="AE43" s="93" t="s">
        <v>97</v>
      </c>
      <c r="AF43" s="90"/>
      <c r="AG43" s="94">
        <v>244271</v>
      </c>
      <c r="AH43" s="94">
        <v>280210</v>
      </c>
      <c r="AI43" s="94">
        <v>372271</v>
      </c>
      <c r="AJ43" s="94">
        <v>410203</v>
      </c>
      <c r="AK43" s="94">
        <v>376994</v>
      </c>
    </row>
    <row r="44" spans="4:37" ht="16">
      <c r="D44" s="17" t="s">
        <v>98</v>
      </c>
      <c r="E44" s="27"/>
      <c r="F44" s="27"/>
      <c r="G44" s="4"/>
      <c r="H44" s="4"/>
      <c r="I44" s="4">
        <v>3717</v>
      </c>
      <c r="J44" s="4">
        <v>2004</v>
      </c>
      <c r="K44" s="4">
        <v>2014</v>
      </c>
      <c r="L44" s="4">
        <v>4554</v>
      </c>
      <c r="M44" s="5">
        <v>0</v>
      </c>
      <c r="N44" s="5">
        <v>0</v>
      </c>
      <c r="O44" s="4">
        <v>42261</v>
      </c>
      <c r="P44" s="4">
        <v>44905</v>
      </c>
      <c r="Q44" s="4">
        <v>73988</v>
      </c>
      <c r="R44" s="4">
        <v>111112</v>
      </c>
      <c r="S44" s="4">
        <v>71658</v>
      </c>
      <c r="T44" s="5">
        <v>0</v>
      </c>
      <c r="U44" s="5">
        <v>0</v>
      </c>
      <c r="V44" s="5">
        <v>0</v>
      </c>
      <c r="W44" s="4">
        <v>55000</v>
      </c>
      <c r="X44" s="4">
        <v>55000</v>
      </c>
      <c r="Y44" s="3">
        <f t="shared" si="9"/>
        <v>55000</v>
      </c>
      <c r="Z44" s="4"/>
      <c r="AA44" s="4"/>
      <c r="AB44" s="4"/>
      <c r="AC44" s="4"/>
      <c r="AD44" s="4"/>
      <c r="AE44" s="93" t="s">
        <v>98</v>
      </c>
      <c r="AF44" s="90"/>
      <c r="AG44" s="90">
        <v>0</v>
      </c>
      <c r="AH44" s="90">
        <v>0</v>
      </c>
      <c r="AI44" s="94">
        <v>55000</v>
      </c>
      <c r="AJ44" s="94">
        <v>55000</v>
      </c>
      <c r="AK44" s="94">
        <v>55000</v>
      </c>
    </row>
    <row r="45" spans="4:37" ht="16">
      <c r="D45" s="17" t="s">
        <v>99</v>
      </c>
      <c r="E45" s="27"/>
      <c r="F45" s="27"/>
      <c r="G45" s="5"/>
      <c r="H45" s="5"/>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99</v>
      </c>
      <c r="AF45" s="90"/>
      <c r="AG45" s="90">
        <v>0</v>
      </c>
      <c r="AH45" s="90">
        <v>0</v>
      </c>
      <c r="AI45" s="90">
        <v>0</v>
      </c>
      <c r="AJ45" s="90">
        <v>0</v>
      </c>
      <c r="AK45" s="90">
        <v>0</v>
      </c>
    </row>
    <row r="46" spans="4:37" ht="16">
      <c r="D46" s="17" t="s">
        <v>100</v>
      </c>
      <c r="E46" s="27"/>
      <c r="F46" s="27"/>
      <c r="G46" s="4"/>
      <c r="H46" s="4"/>
      <c r="I46" s="4">
        <v>28987</v>
      </c>
      <c r="J46" s="4">
        <v>41270</v>
      </c>
      <c r="K46" s="4">
        <v>47313</v>
      </c>
      <c r="L46" s="4">
        <v>52340</v>
      </c>
      <c r="M46" s="4">
        <v>65261</v>
      </c>
      <c r="N46" s="4">
        <v>104856</v>
      </c>
      <c r="O46" s="4">
        <v>73420</v>
      </c>
      <c r="P46" s="4">
        <v>74265</v>
      </c>
      <c r="Q46" s="4">
        <v>67209</v>
      </c>
      <c r="R46" s="4">
        <v>90121</v>
      </c>
      <c r="S46" s="4">
        <v>140360</v>
      </c>
      <c r="T46" s="4">
        <v>131432</v>
      </c>
      <c r="U46" s="4">
        <v>145315</v>
      </c>
      <c r="V46" s="4">
        <v>175629</v>
      </c>
      <c r="W46" s="4">
        <v>197149</v>
      </c>
      <c r="X46" s="4">
        <v>208073</v>
      </c>
      <c r="Y46" s="3">
        <f t="shared" si="9"/>
        <v>205495</v>
      </c>
      <c r="Z46" s="4"/>
      <c r="AA46" s="4"/>
      <c r="AB46" s="4"/>
      <c r="AC46" s="4"/>
      <c r="AD46" s="4"/>
      <c r="AE46" s="93" t="s">
        <v>100</v>
      </c>
      <c r="AF46" s="90"/>
      <c r="AG46" s="94">
        <v>145315</v>
      </c>
      <c r="AH46" s="94">
        <v>175629</v>
      </c>
      <c r="AI46" s="94">
        <v>197149</v>
      </c>
      <c r="AJ46" s="94">
        <v>208073</v>
      </c>
      <c r="AK46" s="94">
        <v>205495</v>
      </c>
    </row>
    <row r="47" spans="4:37" ht="16">
      <c r="D47" s="17" t="s">
        <v>101</v>
      </c>
      <c r="E47" s="27"/>
      <c r="F47" s="27"/>
      <c r="G47" s="5"/>
      <c r="H47" s="5"/>
      <c r="I47" s="4">
        <v>5628</v>
      </c>
      <c r="J47" s="4">
        <v>5113</v>
      </c>
      <c r="K47" s="4">
        <v>8386</v>
      </c>
      <c r="L47" s="5">
        <v>725</v>
      </c>
      <c r="M47" s="4">
        <v>4279</v>
      </c>
      <c r="N47" s="4">
        <v>2005</v>
      </c>
      <c r="O47" s="4">
        <v>1795</v>
      </c>
      <c r="P47" s="4">
        <v>2573</v>
      </c>
      <c r="Q47" s="4">
        <v>4135</v>
      </c>
      <c r="R47" s="4">
        <v>3025</v>
      </c>
      <c r="S47" s="4">
        <v>12097</v>
      </c>
      <c r="T47" s="4">
        <v>18101</v>
      </c>
      <c r="U47" s="4">
        <v>13575</v>
      </c>
      <c r="V47" s="4">
        <v>13389</v>
      </c>
      <c r="W47" s="4">
        <v>13493</v>
      </c>
      <c r="X47" s="4">
        <v>25133</v>
      </c>
      <c r="Y47" s="3">
        <f t="shared" si="9"/>
        <v>11794</v>
      </c>
      <c r="Z47" s="4"/>
      <c r="AA47" s="4"/>
      <c r="AB47" s="4"/>
      <c r="AC47" s="4"/>
      <c r="AD47" s="4"/>
      <c r="AE47" s="93" t="s">
        <v>101</v>
      </c>
      <c r="AF47" s="90"/>
      <c r="AG47" s="94">
        <v>13575</v>
      </c>
      <c r="AH47" s="94">
        <v>13389</v>
      </c>
      <c r="AI47" s="94">
        <v>13493</v>
      </c>
      <c r="AJ47" s="94">
        <v>25133</v>
      </c>
      <c r="AK47" s="94">
        <v>11794</v>
      </c>
    </row>
    <row r="48" spans="4:37" ht="16">
      <c r="D48" s="17" t="s">
        <v>102</v>
      </c>
      <c r="E48" s="27"/>
      <c r="F48" s="27"/>
      <c r="G48" s="4"/>
      <c r="H48" s="4"/>
      <c r="I48" s="4">
        <v>1728</v>
      </c>
      <c r="J48" s="4">
        <v>4023</v>
      </c>
      <c r="K48" s="4">
        <v>4328</v>
      </c>
      <c r="L48" s="4">
        <v>9929</v>
      </c>
      <c r="M48" s="4">
        <v>7823</v>
      </c>
      <c r="N48" s="4">
        <v>7213</v>
      </c>
      <c r="O48" s="4">
        <v>11114</v>
      </c>
      <c r="P48" s="4">
        <v>2307</v>
      </c>
      <c r="Q48" s="4">
        <v>9614</v>
      </c>
      <c r="R48" s="4">
        <v>27527</v>
      </c>
      <c r="S48" s="4">
        <v>13443</v>
      </c>
      <c r="T48" s="4">
        <v>10969</v>
      </c>
      <c r="U48" s="4">
        <v>13025</v>
      </c>
      <c r="V48" s="4">
        <v>10017</v>
      </c>
      <c r="W48" s="4">
        <v>18321</v>
      </c>
      <c r="X48" s="4">
        <v>19647</v>
      </c>
      <c r="Y48" s="3">
        <f t="shared" si="9"/>
        <v>12901</v>
      </c>
      <c r="Z48" s="4"/>
      <c r="AA48" s="4"/>
      <c r="AB48" s="4"/>
      <c r="AC48" s="4"/>
      <c r="AD48" s="4"/>
      <c r="AE48" s="93" t="s">
        <v>102</v>
      </c>
      <c r="AF48" s="90"/>
      <c r="AG48" s="94">
        <v>13025</v>
      </c>
      <c r="AH48" s="94">
        <v>10017</v>
      </c>
      <c r="AI48" s="94">
        <v>18321</v>
      </c>
      <c r="AJ48" s="94">
        <v>19701</v>
      </c>
      <c r="AK48" s="94">
        <v>12901</v>
      </c>
    </row>
    <row r="49" spans="4:37" ht="16">
      <c r="D49" s="17" t="s">
        <v>103</v>
      </c>
      <c r="E49" s="27"/>
      <c r="F49" s="27"/>
      <c r="G49" s="5"/>
      <c r="H49" s="5"/>
      <c r="I49" s="4">
        <v>11329</v>
      </c>
      <c r="J49" s="4">
        <v>13304</v>
      </c>
      <c r="K49" s="4">
        <v>9323</v>
      </c>
      <c r="L49" s="4">
        <v>20895</v>
      </c>
      <c r="M49" s="4">
        <v>21954</v>
      </c>
      <c r="N49" s="4">
        <v>23637</v>
      </c>
      <c r="O49" s="4">
        <v>25689</v>
      </c>
      <c r="P49" s="4">
        <v>27215</v>
      </c>
      <c r="Q49" s="4">
        <v>33826</v>
      </c>
      <c r="R49" s="4">
        <v>41949</v>
      </c>
      <c r="S49" s="4">
        <v>39448</v>
      </c>
      <c r="T49" s="4">
        <v>43624</v>
      </c>
      <c r="U49" s="4">
        <v>40272</v>
      </c>
      <c r="V49" s="4">
        <v>39930</v>
      </c>
      <c r="W49" s="4">
        <v>42205</v>
      </c>
      <c r="X49" s="4">
        <v>50095</v>
      </c>
      <c r="Y49" s="3">
        <f t="shared" si="9"/>
        <v>55486</v>
      </c>
      <c r="Z49" s="4"/>
      <c r="AA49" s="4"/>
      <c r="AB49" s="4"/>
      <c r="AC49" s="4"/>
      <c r="AD49" s="4"/>
      <c r="AE49" s="93" t="s">
        <v>103</v>
      </c>
      <c r="AF49" s="90"/>
      <c r="AG49" s="94">
        <v>40272</v>
      </c>
      <c r="AH49" s="94">
        <v>39930</v>
      </c>
      <c r="AI49" s="94">
        <v>42205</v>
      </c>
      <c r="AJ49" s="94">
        <v>49823</v>
      </c>
      <c r="AK49" s="94">
        <v>55486</v>
      </c>
    </row>
    <row r="50" spans="4:37" ht="16">
      <c r="D50" s="17" t="s">
        <v>104</v>
      </c>
      <c r="E50" s="27"/>
      <c r="F50" s="27"/>
      <c r="G50" s="5"/>
      <c r="H50" s="5"/>
      <c r="I50" s="4">
        <v>1170</v>
      </c>
      <c r="J50" s="4">
        <v>2506</v>
      </c>
      <c r="K50" s="4">
        <v>2380</v>
      </c>
      <c r="L50" s="4">
        <v>3767</v>
      </c>
      <c r="M50" s="4">
        <v>5267</v>
      </c>
      <c r="N50" s="4">
        <v>7598</v>
      </c>
      <c r="O50" s="4">
        <v>10712</v>
      </c>
      <c r="P50" s="4">
        <v>10068</v>
      </c>
      <c r="Q50" s="4">
        <v>13322</v>
      </c>
      <c r="R50" s="4">
        <v>19382</v>
      </c>
      <c r="S50" s="4">
        <v>11889</v>
      </c>
      <c r="T50" s="4">
        <v>12086</v>
      </c>
      <c r="U50" s="4">
        <v>9610</v>
      </c>
      <c r="V50" s="4">
        <v>11706</v>
      </c>
      <c r="W50" s="4">
        <v>11249</v>
      </c>
      <c r="X50" s="4">
        <v>11928</v>
      </c>
      <c r="Y50" s="3">
        <f t="shared" si="9"/>
        <v>18280</v>
      </c>
      <c r="Z50" s="4"/>
      <c r="AA50" s="4"/>
      <c r="AB50" s="4"/>
      <c r="AC50" s="4"/>
      <c r="AD50" s="4"/>
      <c r="AE50" s="93" t="s">
        <v>104</v>
      </c>
      <c r="AF50" s="90"/>
      <c r="AG50" s="94">
        <v>9610</v>
      </c>
      <c r="AH50" s="94">
        <v>11706</v>
      </c>
      <c r="AI50" s="94">
        <v>11249</v>
      </c>
      <c r="AJ50" s="94">
        <v>11928</v>
      </c>
      <c r="AK50" s="94">
        <v>18280</v>
      </c>
    </row>
    <row r="51" spans="4:37" ht="16">
      <c r="D51" s="17" t="s">
        <v>105</v>
      </c>
      <c r="E51" s="27"/>
      <c r="F51" s="27"/>
      <c r="G51" s="5"/>
      <c r="H51" s="5"/>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105</v>
      </c>
      <c r="AF51" s="90"/>
      <c r="AG51" s="90">
        <v>0</v>
      </c>
      <c r="AH51" s="90">
        <v>0</v>
      </c>
      <c r="AI51" s="90">
        <v>0</v>
      </c>
      <c r="AJ51" s="90">
        <v>0</v>
      </c>
      <c r="AK51" s="90">
        <v>0</v>
      </c>
    </row>
    <row r="52" spans="4:37" ht="16">
      <c r="D52" s="17" t="s">
        <v>106</v>
      </c>
      <c r="E52" s="27"/>
      <c r="F52" s="27"/>
      <c r="G52" s="5"/>
      <c r="H52" s="5"/>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106</v>
      </c>
      <c r="AF52" s="90"/>
      <c r="AG52" s="90">
        <v>0</v>
      </c>
      <c r="AH52" s="90">
        <v>0</v>
      </c>
      <c r="AI52" s="90">
        <v>0</v>
      </c>
      <c r="AJ52" s="90">
        <v>0</v>
      </c>
      <c r="AK52" s="90">
        <v>0</v>
      </c>
    </row>
    <row r="53" spans="4:37" ht="16">
      <c r="D53" s="17" t="s">
        <v>107</v>
      </c>
      <c r="E53" s="27"/>
      <c r="F53" s="27"/>
      <c r="G53" s="5"/>
      <c r="H53" s="5"/>
      <c r="I53" s="5">
        <v>0</v>
      </c>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107</v>
      </c>
      <c r="AF53" s="90"/>
      <c r="AG53" s="90">
        <v>0</v>
      </c>
      <c r="AH53" s="90">
        <v>0</v>
      </c>
      <c r="AI53" s="90">
        <v>0</v>
      </c>
      <c r="AJ53" s="90">
        <v>0</v>
      </c>
      <c r="AK53" s="90">
        <v>0</v>
      </c>
    </row>
    <row r="54" spans="4:37" ht="16">
      <c r="D54" s="17" t="s">
        <v>108</v>
      </c>
      <c r="E54" s="27"/>
      <c r="F54" s="27"/>
      <c r="G54" s="5"/>
      <c r="H54" s="5"/>
      <c r="I54" s="4">
        <v>6530</v>
      </c>
      <c r="J54" s="4">
        <v>7987</v>
      </c>
      <c r="K54" s="5">
        <v>636</v>
      </c>
      <c r="L54" s="4">
        <v>1090</v>
      </c>
      <c r="M54" s="4">
        <v>1898</v>
      </c>
      <c r="N54" s="5">
        <v>732</v>
      </c>
      <c r="O54" s="4">
        <v>1433</v>
      </c>
      <c r="P54" s="4">
        <v>1405</v>
      </c>
      <c r="Q54" s="4">
        <v>1724</v>
      </c>
      <c r="R54" s="4">
        <v>1906</v>
      </c>
      <c r="S54" s="4">
        <v>6383</v>
      </c>
      <c r="T54" s="4">
        <v>9366</v>
      </c>
      <c r="U54" s="4">
        <v>13677</v>
      </c>
      <c r="V54" s="4">
        <v>17817</v>
      </c>
      <c r="W54" s="4">
        <v>22522</v>
      </c>
      <c r="X54" s="4">
        <v>24699</v>
      </c>
      <c r="Y54" s="3">
        <f t="shared" si="9"/>
        <v>4778</v>
      </c>
      <c r="Z54" s="4"/>
      <c r="AA54" s="4"/>
      <c r="AB54" s="4"/>
      <c r="AC54" s="4"/>
      <c r="AD54" s="4"/>
      <c r="AE54" s="93" t="s">
        <v>108</v>
      </c>
      <c r="AF54" s="90"/>
      <c r="AG54" s="94">
        <v>13677</v>
      </c>
      <c r="AH54" s="94">
        <v>17817</v>
      </c>
      <c r="AI54" s="94">
        <v>22522</v>
      </c>
      <c r="AJ54" s="94">
        <v>24699</v>
      </c>
      <c r="AK54" s="94">
        <v>4778</v>
      </c>
    </row>
    <row r="55" spans="4:37" ht="16">
      <c r="D55" s="17" t="s">
        <v>109</v>
      </c>
      <c r="E55" s="27"/>
      <c r="F55" s="27"/>
      <c r="G55" s="5"/>
      <c r="H55" s="5"/>
      <c r="I55" s="5">
        <v>0</v>
      </c>
      <c r="J55" s="5">
        <v>0</v>
      </c>
      <c r="K55" s="5">
        <v>0</v>
      </c>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93" t="s">
        <v>109</v>
      </c>
      <c r="AF55" s="90"/>
      <c r="AG55" s="90">
        <v>0</v>
      </c>
      <c r="AH55" s="90">
        <v>0</v>
      </c>
      <c r="AI55" s="90">
        <v>0</v>
      </c>
      <c r="AJ55" s="90">
        <v>0</v>
      </c>
      <c r="AK55" s="90">
        <v>0</v>
      </c>
    </row>
    <row r="56" spans="4:37" ht="16">
      <c r="D56" s="17" t="s">
        <v>110</v>
      </c>
      <c r="E56" s="27"/>
      <c r="F56" s="27"/>
      <c r="G56" s="5"/>
      <c r="H56" s="5"/>
      <c r="I56" s="5">
        <v>750</v>
      </c>
      <c r="J56" s="4">
        <v>1569</v>
      </c>
      <c r="K56" s="4">
        <v>2048</v>
      </c>
      <c r="L56" s="5">
        <v>827</v>
      </c>
      <c r="M56" s="4">
        <v>5988</v>
      </c>
      <c r="N56" s="4">
        <v>8675</v>
      </c>
      <c r="O56" s="4">
        <v>8945</v>
      </c>
      <c r="P56" s="4">
        <v>5948</v>
      </c>
      <c r="Q56" s="4">
        <v>7694</v>
      </c>
      <c r="R56" s="4">
        <v>6406</v>
      </c>
      <c r="S56" s="4">
        <v>6132</v>
      </c>
      <c r="T56" s="4">
        <v>4714</v>
      </c>
      <c r="U56" s="4">
        <v>8797</v>
      </c>
      <c r="V56" s="4">
        <v>11721</v>
      </c>
      <c r="W56" s="4">
        <v>12331</v>
      </c>
      <c r="X56" s="4">
        <v>15846</v>
      </c>
      <c r="Y56" s="3">
        <f t="shared" si="9"/>
        <v>13259</v>
      </c>
      <c r="Z56" s="4"/>
      <c r="AA56" s="4"/>
      <c r="AB56" s="4"/>
      <c r="AC56" s="4"/>
      <c r="AD56" s="4"/>
      <c r="AE56" s="93" t="s">
        <v>110</v>
      </c>
      <c r="AF56" s="90"/>
      <c r="AG56" s="94">
        <v>8797</v>
      </c>
      <c r="AH56" s="94">
        <v>11721</v>
      </c>
      <c r="AI56" s="94">
        <v>12331</v>
      </c>
      <c r="AJ56" s="94">
        <v>15846</v>
      </c>
      <c r="AK56" s="94">
        <v>13259</v>
      </c>
    </row>
    <row r="57" spans="4:37" ht="16">
      <c r="D57" s="17" t="s">
        <v>111</v>
      </c>
      <c r="E57" s="27"/>
      <c r="F57" s="27"/>
      <c r="G57" s="5"/>
      <c r="H57" s="5"/>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111</v>
      </c>
      <c r="AF57" s="90"/>
      <c r="AG57" s="90">
        <v>0</v>
      </c>
      <c r="AH57" s="90">
        <v>0</v>
      </c>
      <c r="AI57" s="90">
        <v>0</v>
      </c>
      <c r="AJ57" s="90">
        <v>0</v>
      </c>
      <c r="AK57" s="90">
        <v>0</v>
      </c>
    </row>
    <row r="58" spans="4:37" ht="16">
      <c r="D58" s="17" t="s">
        <v>112</v>
      </c>
      <c r="E58" s="27"/>
      <c r="F58" s="27"/>
      <c r="G58" s="5"/>
      <c r="H58" s="5"/>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112</v>
      </c>
      <c r="AF58" s="90"/>
      <c r="AG58" s="90">
        <v>0</v>
      </c>
      <c r="AH58" s="90">
        <v>0</v>
      </c>
      <c r="AI58" s="90">
        <v>0</v>
      </c>
      <c r="AJ58" s="90">
        <v>0</v>
      </c>
      <c r="AK58" s="90">
        <v>0</v>
      </c>
    </row>
    <row r="59" spans="4:37" ht="16">
      <c r="D59" s="14" t="s">
        <v>113</v>
      </c>
      <c r="E59" s="24"/>
      <c r="F59" s="24"/>
      <c r="G59" s="4"/>
      <c r="H59" s="4"/>
      <c r="I59" s="4">
        <v>7724</v>
      </c>
      <c r="J59" s="4">
        <v>6286</v>
      </c>
      <c r="K59" s="4">
        <v>5039</v>
      </c>
      <c r="L59" s="4">
        <v>3930</v>
      </c>
      <c r="M59" s="4">
        <v>3716</v>
      </c>
      <c r="N59" s="4">
        <v>3424</v>
      </c>
      <c r="O59" s="4">
        <v>4327</v>
      </c>
      <c r="P59" s="4">
        <v>38627</v>
      </c>
      <c r="Q59" s="4">
        <v>38738</v>
      </c>
      <c r="R59" s="4">
        <v>37913</v>
      </c>
      <c r="S59" s="4">
        <v>27933</v>
      </c>
      <c r="T59" s="4">
        <v>73679</v>
      </c>
      <c r="U59" s="4">
        <v>63660</v>
      </c>
      <c r="V59" s="4">
        <v>61293</v>
      </c>
      <c r="W59" s="4">
        <v>7904</v>
      </c>
      <c r="X59" s="4">
        <v>8340</v>
      </c>
      <c r="Y59" s="3">
        <f t="shared" si="9"/>
        <v>7073</v>
      </c>
      <c r="Z59" s="5"/>
      <c r="AA59" s="5"/>
      <c r="AB59" s="5"/>
      <c r="AC59" s="5"/>
      <c r="AD59" s="5"/>
      <c r="AE59" s="93" t="s">
        <v>113</v>
      </c>
      <c r="AF59" s="90"/>
      <c r="AG59" s="94">
        <v>63660</v>
      </c>
      <c r="AH59" s="94">
        <v>61293</v>
      </c>
      <c r="AI59" s="94">
        <v>7904</v>
      </c>
      <c r="AJ59" s="94">
        <v>8340</v>
      </c>
      <c r="AK59" s="94">
        <v>7073</v>
      </c>
    </row>
    <row r="60" spans="4:37" ht="16">
      <c r="D60" s="17" t="s">
        <v>114</v>
      </c>
      <c r="E60" s="27"/>
      <c r="F60" s="27"/>
      <c r="G60" s="5"/>
      <c r="H60" s="5"/>
      <c r="I60" s="4">
        <v>6748</v>
      </c>
      <c r="J60" s="4">
        <v>4681</v>
      </c>
      <c r="K60" s="4">
        <v>2662</v>
      </c>
      <c r="L60" s="5">
        <v>707</v>
      </c>
      <c r="M60" s="5">
        <v>0</v>
      </c>
      <c r="N60" s="5">
        <v>0</v>
      </c>
      <c r="O60" s="5">
        <v>0</v>
      </c>
      <c r="P60" s="4">
        <v>33559</v>
      </c>
      <c r="Q60" s="4">
        <v>34465</v>
      </c>
      <c r="R60" s="4">
        <v>33553</v>
      </c>
      <c r="S60" s="4">
        <v>23545</v>
      </c>
      <c r="T60" s="4">
        <v>13537</v>
      </c>
      <c r="U60" s="4">
        <v>3529</v>
      </c>
      <c r="V60" s="5">
        <v>0</v>
      </c>
      <c r="W60" s="5">
        <v>0</v>
      </c>
      <c r="X60" s="5">
        <v>0</v>
      </c>
      <c r="Y60" s="3">
        <f t="shared" si="9"/>
        <v>0</v>
      </c>
      <c r="Z60" s="5"/>
      <c r="AA60" s="5"/>
      <c r="AB60" s="5"/>
      <c r="AC60" s="5"/>
      <c r="AD60" s="5"/>
      <c r="AE60" s="93" t="s">
        <v>114</v>
      </c>
      <c r="AF60" s="90"/>
      <c r="AG60" s="94">
        <v>3529</v>
      </c>
      <c r="AH60" s="90">
        <v>0</v>
      </c>
      <c r="AI60" s="90">
        <v>0</v>
      </c>
      <c r="AJ60" s="90">
        <v>0</v>
      </c>
      <c r="AK60" s="90">
        <v>0</v>
      </c>
    </row>
    <row r="61" spans="4:37" ht="16">
      <c r="D61" s="17" t="s">
        <v>115</v>
      </c>
      <c r="E61" s="27"/>
      <c r="F61" s="27"/>
      <c r="G61" s="5"/>
      <c r="H61" s="5"/>
      <c r="I61" s="5">
        <v>0</v>
      </c>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115</v>
      </c>
      <c r="AF61" s="90"/>
      <c r="AG61" s="90">
        <v>0</v>
      </c>
      <c r="AH61" s="90">
        <v>0</v>
      </c>
      <c r="AI61" s="90">
        <v>0</v>
      </c>
      <c r="AJ61" s="90">
        <v>0</v>
      </c>
      <c r="AK61" s="90">
        <v>0</v>
      </c>
    </row>
    <row r="62" spans="4:37" ht="16">
      <c r="D62" s="17" t="s">
        <v>116</v>
      </c>
      <c r="E62" s="27"/>
      <c r="F62" s="27"/>
      <c r="G62" s="5"/>
      <c r="H62" s="5"/>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116</v>
      </c>
      <c r="AF62" s="90"/>
      <c r="AG62" s="90">
        <v>0</v>
      </c>
      <c r="AH62" s="90">
        <v>0</v>
      </c>
      <c r="AI62" s="90">
        <v>0</v>
      </c>
      <c r="AJ62" s="90">
        <v>0</v>
      </c>
      <c r="AK62" s="90">
        <v>0</v>
      </c>
    </row>
    <row r="63" spans="4:37" ht="16">
      <c r="D63" s="17" t="s">
        <v>117</v>
      </c>
      <c r="E63" s="27"/>
      <c r="F63" s="27"/>
      <c r="G63" s="5"/>
      <c r="H63" s="5"/>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117</v>
      </c>
      <c r="AF63" s="90"/>
      <c r="AG63" s="90">
        <v>0</v>
      </c>
      <c r="AH63" s="90">
        <v>0</v>
      </c>
      <c r="AI63" s="90">
        <v>0</v>
      </c>
      <c r="AJ63" s="90">
        <v>0</v>
      </c>
      <c r="AK63" s="90">
        <v>0</v>
      </c>
    </row>
    <row r="64" spans="4:37" ht="16">
      <c r="D64" s="17" t="s">
        <v>118</v>
      </c>
      <c r="E64" s="27"/>
      <c r="F64" s="27"/>
      <c r="G64" s="5"/>
      <c r="H64" s="5"/>
      <c r="I64" s="5">
        <v>629</v>
      </c>
      <c r="J64" s="4">
        <v>1001</v>
      </c>
      <c r="K64" s="4">
        <v>1590</v>
      </c>
      <c r="L64" s="4">
        <v>2262</v>
      </c>
      <c r="M64" s="4">
        <v>2669</v>
      </c>
      <c r="N64" s="4">
        <v>2414</v>
      </c>
      <c r="O64" s="4">
        <v>4327</v>
      </c>
      <c r="P64" s="4">
        <v>5068</v>
      </c>
      <c r="Q64" s="4">
        <v>4273</v>
      </c>
      <c r="R64" s="4">
        <v>4360</v>
      </c>
      <c r="S64" s="4">
        <v>4388</v>
      </c>
      <c r="T64" s="4">
        <v>5142</v>
      </c>
      <c r="U64" s="4">
        <v>5131</v>
      </c>
      <c r="V64" s="4">
        <v>6293</v>
      </c>
      <c r="W64" s="4">
        <v>7904</v>
      </c>
      <c r="X64" s="4">
        <v>8340</v>
      </c>
      <c r="Y64" s="3">
        <f t="shared" si="9"/>
        <v>7073</v>
      </c>
      <c r="Z64" s="5"/>
      <c r="AA64" s="5"/>
      <c r="AB64" s="5"/>
      <c r="AC64" s="5"/>
      <c r="AD64" s="5"/>
      <c r="AE64" s="93" t="s">
        <v>118</v>
      </c>
      <c r="AF64" s="90"/>
      <c r="AG64" s="94">
        <v>5131</v>
      </c>
      <c r="AH64" s="94">
        <v>6293</v>
      </c>
      <c r="AI64" s="94">
        <v>7904</v>
      </c>
      <c r="AJ64" s="94">
        <v>8340</v>
      </c>
      <c r="AK64" s="94">
        <v>7073</v>
      </c>
    </row>
    <row r="65" spans="4:37" ht="16">
      <c r="D65" s="17" t="s">
        <v>119</v>
      </c>
      <c r="E65" s="27"/>
      <c r="F65" s="27"/>
      <c r="G65" s="4"/>
      <c r="H65" s="4"/>
      <c r="I65" s="5">
        <v>0</v>
      </c>
      <c r="J65" s="5">
        <v>0</v>
      </c>
      <c r="K65" s="5">
        <v>0</v>
      </c>
      <c r="L65" s="5">
        <v>0</v>
      </c>
      <c r="M65" s="5">
        <v>0</v>
      </c>
      <c r="N65" s="5">
        <v>0</v>
      </c>
      <c r="O65" s="5">
        <v>0</v>
      </c>
      <c r="P65" s="5">
        <v>0</v>
      </c>
      <c r="Q65" s="5">
        <v>0</v>
      </c>
      <c r="R65" s="5">
        <v>0</v>
      </c>
      <c r="S65" s="5">
        <v>0</v>
      </c>
      <c r="T65" s="4">
        <v>55000</v>
      </c>
      <c r="U65" s="4">
        <v>55000</v>
      </c>
      <c r="V65" s="4">
        <v>55000</v>
      </c>
      <c r="W65" s="5">
        <v>0</v>
      </c>
      <c r="X65" s="5">
        <v>0</v>
      </c>
      <c r="Y65" s="3">
        <f t="shared" si="9"/>
        <v>0</v>
      </c>
      <c r="Z65" s="5"/>
      <c r="AA65" s="5"/>
      <c r="AB65" s="5"/>
      <c r="AC65" s="5"/>
      <c r="AD65" s="5"/>
      <c r="AE65" s="93" t="s">
        <v>119</v>
      </c>
      <c r="AF65" s="90"/>
      <c r="AG65" s="94">
        <v>55000</v>
      </c>
      <c r="AH65" s="94">
        <v>55000</v>
      </c>
      <c r="AI65" s="90">
        <v>0</v>
      </c>
      <c r="AJ65" s="90">
        <v>0</v>
      </c>
      <c r="AK65" s="90">
        <v>0</v>
      </c>
    </row>
    <row r="66" spans="4:37" ht="16">
      <c r="D66" s="17" t="s">
        <v>120</v>
      </c>
      <c r="E66" s="27"/>
      <c r="F66" s="27"/>
      <c r="G66" s="5"/>
      <c r="H66" s="5"/>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120</v>
      </c>
      <c r="AF66" s="90"/>
      <c r="AG66" s="90">
        <v>0</v>
      </c>
      <c r="AH66" s="90">
        <v>0</v>
      </c>
      <c r="AI66" s="90">
        <v>0</v>
      </c>
      <c r="AJ66" s="90">
        <v>0</v>
      </c>
      <c r="AK66" s="90">
        <v>0</v>
      </c>
    </row>
    <row r="67" spans="4:37" ht="16">
      <c r="D67" s="17" t="s">
        <v>121</v>
      </c>
      <c r="E67" s="27"/>
      <c r="F67" s="27"/>
      <c r="G67" s="5"/>
      <c r="H67" s="5"/>
      <c r="I67" s="5">
        <v>0</v>
      </c>
      <c r="J67" s="5">
        <v>0</v>
      </c>
      <c r="K67" s="5">
        <v>0</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121</v>
      </c>
      <c r="AF67" s="90"/>
      <c r="AG67" s="90">
        <v>0</v>
      </c>
      <c r="AH67" s="90">
        <v>0</v>
      </c>
      <c r="AI67" s="90">
        <v>0</v>
      </c>
      <c r="AJ67" s="90">
        <v>0</v>
      </c>
      <c r="AK67" s="90">
        <v>0</v>
      </c>
    </row>
    <row r="68" spans="4:37" ht="16">
      <c r="D68" s="17" t="s">
        <v>122</v>
      </c>
      <c r="E68" s="27"/>
      <c r="F68" s="27"/>
      <c r="G68" s="5"/>
      <c r="H68" s="5"/>
      <c r="I68" s="5">
        <v>347</v>
      </c>
      <c r="J68" s="5">
        <v>604</v>
      </c>
      <c r="K68" s="5">
        <v>786</v>
      </c>
      <c r="L68" s="5">
        <v>961</v>
      </c>
      <c r="M68" s="4">
        <v>1047</v>
      </c>
      <c r="N68" s="4">
        <v>1010</v>
      </c>
      <c r="O68" s="5">
        <v>0</v>
      </c>
      <c r="P68" s="5">
        <v>0</v>
      </c>
      <c r="Q68" s="5">
        <v>0</v>
      </c>
      <c r="R68" s="5">
        <v>0</v>
      </c>
      <c r="S68" s="5">
        <v>0</v>
      </c>
      <c r="T68" s="5">
        <v>0</v>
      </c>
      <c r="U68" s="5">
        <v>0</v>
      </c>
      <c r="V68" s="5">
        <v>0</v>
      </c>
      <c r="W68" s="5">
        <v>0</v>
      </c>
      <c r="X68" s="5">
        <v>0</v>
      </c>
      <c r="Y68" s="3">
        <f t="shared" si="9"/>
        <v>0</v>
      </c>
      <c r="Z68" s="5"/>
      <c r="AA68" s="5"/>
      <c r="AB68" s="5"/>
      <c r="AC68" s="5"/>
      <c r="AD68" s="5"/>
      <c r="AE68" s="93" t="s">
        <v>122</v>
      </c>
      <c r="AF68" s="90"/>
      <c r="AG68" s="90">
        <v>0</v>
      </c>
      <c r="AH68" s="90">
        <v>0</v>
      </c>
      <c r="AI68" s="90">
        <v>0</v>
      </c>
      <c r="AJ68" s="90">
        <v>0</v>
      </c>
      <c r="AK68" s="90">
        <v>0</v>
      </c>
    </row>
    <row r="69" spans="4:37" ht="16">
      <c r="D69" s="17" t="s">
        <v>123</v>
      </c>
      <c r="E69" s="27"/>
      <c r="F69" s="27"/>
      <c r="G69" s="5"/>
      <c r="H69" s="5"/>
      <c r="I69" s="5">
        <v>0</v>
      </c>
      <c r="J69" s="5">
        <v>0</v>
      </c>
      <c r="K69" s="5">
        <v>0</v>
      </c>
      <c r="L69" s="5">
        <v>0</v>
      </c>
      <c r="M69" s="5">
        <v>0</v>
      </c>
      <c r="N69" s="5">
        <v>0</v>
      </c>
      <c r="O69" s="5">
        <v>0</v>
      </c>
      <c r="P69" s="5">
        <v>0</v>
      </c>
      <c r="Q69" s="5">
        <v>0</v>
      </c>
      <c r="R69" s="5">
        <v>0</v>
      </c>
      <c r="S69" s="5">
        <v>0</v>
      </c>
      <c r="T69" s="5">
        <v>0</v>
      </c>
      <c r="U69" s="5">
        <v>0</v>
      </c>
      <c r="V69" s="5">
        <v>0</v>
      </c>
      <c r="W69" s="5">
        <v>0</v>
      </c>
      <c r="X69" s="5">
        <v>0</v>
      </c>
      <c r="Y69" s="3">
        <f t="shared" si="9"/>
        <v>0</v>
      </c>
      <c r="Z69" s="5"/>
      <c r="AA69" s="5"/>
      <c r="AB69" s="5"/>
      <c r="AC69" s="5"/>
      <c r="AD69" s="5"/>
      <c r="AE69" s="93" t="s">
        <v>123</v>
      </c>
      <c r="AF69" s="90"/>
      <c r="AG69" s="90">
        <v>0</v>
      </c>
      <c r="AH69" s="90">
        <v>0</v>
      </c>
      <c r="AI69" s="90">
        <v>0</v>
      </c>
      <c r="AJ69" s="90">
        <v>0</v>
      </c>
      <c r="AK69" s="90">
        <v>0</v>
      </c>
    </row>
    <row r="70" spans="4:37" ht="16">
      <c r="D70" s="17" t="s">
        <v>124</v>
      </c>
      <c r="E70" s="27"/>
      <c r="F70" s="27"/>
      <c r="G70" s="5"/>
      <c r="H70" s="5"/>
      <c r="I70" s="5">
        <v>0</v>
      </c>
      <c r="J70" s="5">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93" t="s">
        <v>124</v>
      </c>
      <c r="AF70" s="90"/>
      <c r="AG70" s="90">
        <v>0</v>
      </c>
      <c r="AH70" s="90">
        <v>0</v>
      </c>
      <c r="AI70" s="90">
        <v>0</v>
      </c>
      <c r="AJ70" s="90">
        <v>0</v>
      </c>
      <c r="AK70" s="90">
        <v>0</v>
      </c>
    </row>
    <row r="71" spans="4:37" ht="16">
      <c r="D71" s="17" t="s">
        <v>125</v>
      </c>
      <c r="E71" s="27"/>
      <c r="F71" s="27"/>
      <c r="G71" s="5"/>
      <c r="H71" s="5"/>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125</v>
      </c>
      <c r="AF71" s="90"/>
      <c r="AG71" s="90">
        <v>0</v>
      </c>
      <c r="AH71" s="90">
        <v>0</v>
      </c>
      <c r="AI71" s="90">
        <v>0</v>
      </c>
      <c r="AJ71" s="90">
        <v>0</v>
      </c>
      <c r="AK71" s="90">
        <v>0</v>
      </c>
    </row>
    <row r="72" spans="4:37" ht="16">
      <c r="D72" s="13" t="s">
        <v>126</v>
      </c>
      <c r="E72" s="23"/>
      <c r="F72" s="23"/>
      <c r="G72" s="3"/>
      <c r="H72" s="3"/>
      <c r="I72" s="3">
        <v>57057</v>
      </c>
      <c r="J72" s="3">
        <v>68112</v>
      </c>
      <c r="K72" s="3">
        <v>101589</v>
      </c>
      <c r="L72" s="3">
        <v>197992</v>
      </c>
      <c r="M72" s="3">
        <v>233930</v>
      </c>
      <c r="N72" s="3">
        <v>248598</v>
      </c>
      <c r="O72" s="3">
        <v>277618</v>
      </c>
      <c r="P72" s="3">
        <v>324340</v>
      </c>
      <c r="Q72" s="3">
        <v>365817</v>
      </c>
      <c r="R72" s="3">
        <v>452760</v>
      </c>
      <c r="S72" s="3">
        <v>451167</v>
      </c>
      <c r="T72" s="3">
        <v>472717</v>
      </c>
      <c r="U72" s="3">
        <v>472284</v>
      </c>
      <c r="V72" s="3">
        <v>555196</v>
      </c>
      <c r="W72" s="3">
        <v>637494</v>
      </c>
      <c r="X72" s="3">
        <v>748882</v>
      </c>
      <c r="Y72" s="3">
        <f t="shared" si="9"/>
        <v>848141</v>
      </c>
      <c r="Z72" s="3"/>
      <c r="AA72" s="3"/>
      <c r="AB72" s="3"/>
      <c r="AC72" s="3"/>
      <c r="AD72" s="3"/>
      <c r="AE72" s="89" t="s">
        <v>126</v>
      </c>
      <c r="AF72" s="90"/>
      <c r="AG72" s="92">
        <v>472284</v>
      </c>
      <c r="AH72" s="92">
        <v>555196</v>
      </c>
      <c r="AI72" s="92">
        <v>637494</v>
      </c>
      <c r="AJ72" s="92">
        <v>749101</v>
      </c>
      <c r="AK72" s="92">
        <v>848141</v>
      </c>
    </row>
    <row r="73" spans="4:37" ht="16">
      <c r="D73" s="14" t="s">
        <v>127</v>
      </c>
      <c r="E73" s="24"/>
      <c r="F73" s="24"/>
      <c r="G73" s="4"/>
      <c r="H73" s="4"/>
      <c r="I73" s="4">
        <v>57057</v>
      </c>
      <c r="J73" s="4">
        <v>68112</v>
      </c>
      <c r="K73" s="4">
        <v>101589</v>
      </c>
      <c r="L73" s="4">
        <v>197992</v>
      </c>
      <c r="M73" s="4">
        <v>233930</v>
      </c>
      <c r="N73" s="4">
        <v>248598</v>
      </c>
      <c r="O73" s="4">
        <v>277618</v>
      </c>
      <c r="P73" s="4">
        <v>324340</v>
      </c>
      <c r="Q73" s="4">
        <v>365817</v>
      </c>
      <c r="R73" s="4">
        <v>452760</v>
      </c>
      <c r="S73" s="4">
        <v>451167</v>
      </c>
      <c r="T73" s="4">
        <v>472717</v>
      </c>
      <c r="U73" s="4">
        <v>472284</v>
      </c>
      <c r="V73" s="4">
        <v>555196</v>
      </c>
      <c r="W73" s="4">
        <v>637494</v>
      </c>
      <c r="X73" s="4">
        <v>748882</v>
      </c>
      <c r="Y73" s="3">
        <f t="shared" si="9"/>
        <v>848141</v>
      </c>
      <c r="Z73" s="4"/>
      <c r="AA73" s="4"/>
      <c r="AB73" s="4"/>
      <c r="AC73" s="4"/>
      <c r="AD73" s="4"/>
      <c r="AE73" s="93" t="s">
        <v>127</v>
      </c>
      <c r="AF73" s="90"/>
      <c r="AG73" s="94">
        <v>472284</v>
      </c>
      <c r="AH73" s="94">
        <v>555196</v>
      </c>
      <c r="AI73" s="94">
        <v>637494</v>
      </c>
      <c r="AJ73" s="94">
        <v>749101</v>
      </c>
      <c r="AK73" s="94">
        <v>848141</v>
      </c>
    </row>
    <row r="74" spans="4:37" ht="16">
      <c r="D74" s="14" t="s">
        <v>128</v>
      </c>
      <c r="E74" s="24"/>
      <c r="F74" s="24"/>
      <c r="G74" s="5"/>
      <c r="H74" s="5"/>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128</v>
      </c>
      <c r="AF74" s="90"/>
      <c r="AG74" s="90">
        <v>0</v>
      </c>
      <c r="AH74" s="90">
        <v>0</v>
      </c>
      <c r="AI74" s="90">
        <v>0</v>
      </c>
      <c r="AJ74" s="90">
        <v>0</v>
      </c>
      <c r="AK74" s="90">
        <v>0</v>
      </c>
    </row>
    <row r="75" spans="4:37" ht="16">
      <c r="D75" s="16" t="s">
        <v>129</v>
      </c>
      <c r="E75" s="26"/>
      <c r="F75" s="26"/>
      <c r="G75" s="3"/>
      <c r="H75" s="3"/>
      <c r="I75" s="3">
        <v>124620</v>
      </c>
      <c r="J75" s="3">
        <v>152173</v>
      </c>
      <c r="K75" s="3">
        <v>183055</v>
      </c>
      <c r="L75" s="3">
        <v>296048</v>
      </c>
      <c r="M75" s="3">
        <v>350116</v>
      </c>
      <c r="N75" s="3">
        <v>406739</v>
      </c>
      <c r="O75" s="3">
        <v>457315</v>
      </c>
      <c r="P75" s="3">
        <v>531654</v>
      </c>
      <c r="Q75" s="3">
        <v>616067</v>
      </c>
      <c r="R75" s="3">
        <v>792102</v>
      </c>
      <c r="S75" s="3">
        <v>780510</v>
      </c>
      <c r="T75" s="3">
        <v>776688</v>
      </c>
      <c r="U75" s="3">
        <v>780216</v>
      </c>
      <c r="V75" s="3">
        <v>896699</v>
      </c>
      <c r="W75" s="3">
        <v>1017669</v>
      </c>
      <c r="X75" s="3">
        <v>1167644</v>
      </c>
      <c r="Y75" s="3">
        <f t="shared" si="9"/>
        <v>1232208</v>
      </c>
      <c r="Z75" s="3"/>
      <c r="AA75" s="3"/>
      <c r="AB75" s="3"/>
      <c r="AC75" s="3"/>
      <c r="AD75" s="3"/>
      <c r="AE75" s="89" t="s">
        <v>129</v>
      </c>
      <c r="AF75" s="90"/>
      <c r="AG75" s="92">
        <v>780216</v>
      </c>
      <c r="AH75" s="92">
        <v>896699</v>
      </c>
      <c r="AI75" s="92">
        <v>1017669</v>
      </c>
      <c r="AJ75" s="92">
        <v>1167644</v>
      </c>
      <c r="AK75" s="92">
        <v>1232208</v>
      </c>
    </row>
    <row r="76" spans="4:37">
      <c r="I76" s="1">
        <v>2006</v>
      </c>
      <c r="J76" s="1">
        <v>2007</v>
      </c>
      <c r="K76" s="1">
        <v>2008</v>
      </c>
      <c r="L76" s="1">
        <v>2009</v>
      </c>
      <c r="M76" s="1">
        <v>2010</v>
      </c>
      <c r="N76" s="1">
        <v>2011</v>
      </c>
      <c r="O76" s="1">
        <v>2012</v>
      </c>
      <c r="P76" s="1">
        <v>2013</v>
      </c>
      <c r="Q76" s="1">
        <v>2014</v>
      </c>
      <c r="R76" s="1">
        <v>2015</v>
      </c>
      <c r="S76" s="1">
        <v>2016</v>
      </c>
      <c r="T76" s="1">
        <v>2017</v>
      </c>
      <c r="U76" s="1">
        <v>2018</v>
      </c>
      <c r="V76" s="1">
        <v>2019</v>
      </c>
      <c r="W76" s="1">
        <v>2020</v>
      </c>
      <c r="X76" s="1">
        <v>2021</v>
      </c>
      <c r="Y76" s="3">
        <f t="shared" si="9"/>
        <v>0</v>
      </c>
      <c r="Z76" s="1"/>
      <c r="AA76" s="1"/>
      <c r="AB76" s="1"/>
      <c r="AC76" s="1"/>
      <c r="AD76" s="1"/>
      <c r="AE76" s="1"/>
    </row>
    <row r="77" spans="4:37" ht="16">
      <c r="D77" s="16" t="s">
        <v>130</v>
      </c>
      <c r="E77" s="26"/>
      <c r="F77" s="26"/>
      <c r="G77" s="3"/>
      <c r="H77" s="3"/>
      <c r="I77" s="3">
        <v>414060</v>
      </c>
      <c r="J77" s="3">
        <v>524061</v>
      </c>
      <c r="K77" s="3">
        <v>651199</v>
      </c>
      <c r="L77" s="3">
        <v>884573</v>
      </c>
      <c r="M77" s="3">
        <v>1007460</v>
      </c>
      <c r="N77" s="3">
        <v>1249557</v>
      </c>
      <c r="O77" s="3">
        <v>1417069</v>
      </c>
      <c r="P77" s="3">
        <v>1506729</v>
      </c>
      <c r="Q77" s="3">
        <v>1720780</v>
      </c>
      <c r="R77" s="3">
        <v>1780133</v>
      </c>
      <c r="S77" s="3">
        <v>1986047</v>
      </c>
      <c r="T77" s="3">
        <v>2164370</v>
      </c>
      <c r="U77" s="3">
        <v>2338772</v>
      </c>
      <c r="V77" s="3">
        <v>2567736</v>
      </c>
      <c r="W77" s="3">
        <v>2991901</v>
      </c>
      <c r="X77" s="3">
        <v>2652840</v>
      </c>
      <c r="Y77" s="3">
        <f t="shared" si="9"/>
        <v>2858219</v>
      </c>
      <c r="Z77" s="3"/>
      <c r="AA77" s="3"/>
      <c r="AB77" s="3"/>
      <c r="AC77" s="3"/>
      <c r="AD77" s="3"/>
      <c r="AE77" s="89" t="s">
        <v>130</v>
      </c>
      <c r="AF77" s="90"/>
      <c r="AG77" s="92">
        <v>2338772</v>
      </c>
      <c r="AH77" s="92">
        <v>2567736</v>
      </c>
      <c r="AI77" s="92">
        <v>2991901</v>
      </c>
      <c r="AJ77" s="92">
        <v>2652840</v>
      </c>
      <c r="AK77" s="92">
        <v>2858219</v>
      </c>
    </row>
    <row r="78" spans="4:37" ht="16">
      <c r="D78" s="16" t="s">
        <v>131</v>
      </c>
      <c r="E78" s="26"/>
      <c r="F78" s="26"/>
      <c r="G78" s="3"/>
      <c r="H78" s="2"/>
      <c r="I78" s="2">
        <v>745</v>
      </c>
      <c r="J78" s="3">
        <v>1060</v>
      </c>
      <c r="K78" s="3">
        <v>2474</v>
      </c>
      <c r="L78" s="3">
        <v>3133</v>
      </c>
      <c r="M78" s="3">
        <v>6206</v>
      </c>
      <c r="N78" s="3">
        <v>5916</v>
      </c>
      <c r="O78" s="3">
        <v>14594</v>
      </c>
      <c r="P78" s="3">
        <v>13958</v>
      </c>
      <c r="Q78" s="3">
        <v>15047</v>
      </c>
      <c r="R78" s="3">
        <v>22828</v>
      </c>
      <c r="S78" s="3">
        <v>32743</v>
      </c>
      <c r="T78" s="3">
        <v>46969</v>
      </c>
      <c r="U78" s="3">
        <v>29841</v>
      </c>
      <c r="V78" s="3">
        <v>41250</v>
      </c>
      <c r="W78" s="3">
        <v>89708</v>
      </c>
      <c r="X78" s="3">
        <v>39837</v>
      </c>
      <c r="Y78" s="3">
        <f t="shared" si="9"/>
        <v>43077</v>
      </c>
      <c r="Z78" s="3"/>
      <c r="AA78" s="3"/>
      <c r="AB78" s="3"/>
      <c r="AC78" s="3"/>
      <c r="AD78" s="3"/>
      <c r="AE78" s="89" t="s">
        <v>131</v>
      </c>
      <c r="AF78" s="90"/>
      <c r="AG78" s="92">
        <v>29841</v>
      </c>
      <c r="AH78" s="92">
        <v>41250</v>
      </c>
      <c r="AI78" s="92">
        <v>89708</v>
      </c>
      <c r="AJ78" s="92">
        <v>39837</v>
      </c>
      <c r="AK78" s="92">
        <v>43077</v>
      </c>
    </row>
    <row r="79" spans="4:37" ht="16">
      <c r="D79" s="16" t="s">
        <v>132</v>
      </c>
      <c r="E79" s="26"/>
      <c r="F79" s="26"/>
      <c r="G79" s="3"/>
      <c r="H79" s="3"/>
      <c r="I79" s="3">
        <v>413315</v>
      </c>
      <c r="J79" s="3">
        <v>523000</v>
      </c>
      <c r="K79" s="3">
        <v>648725</v>
      </c>
      <c r="L79" s="3">
        <v>881440</v>
      </c>
      <c r="M79" s="3">
        <v>1001254</v>
      </c>
      <c r="N79" s="3">
        <v>1243641</v>
      </c>
      <c r="O79" s="3">
        <v>1402475</v>
      </c>
      <c r="P79" s="3">
        <v>1492770</v>
      </c>
      <c r="Q79" s="3">
        <v>1705733</v>
      </c>
      <c r="R79" s="3">
        <v>1757305</v>
      </c>
      <c r="S79" s="3">
        <v>1953304</v>
      </c>
      <c r="T79" s="3">
        <v>2117402</v>
      </c>
      <c r="U79" s="3">
        <v>2308931</v>
      </c>
      <c r="V79" s="3">
        <v>2526485</v>
      </c>
      <c r="W79" s="3">
        <v>2902193</v>
      </c>
      <c r="X79" s="3">
        <v>2613003</v>
      </c>
      <c r="Y79" s="3">
        <f t="shared" si="9"/>
        <v>2815142</v>
      </c>
      <c r="Z79" s="3"/>
      <c r="AA79" s="3"/>
      <c r="AB79" s="3"/>
      <c r="AC79" s="3"/>
      <c r="AD79" s="3"/>
      <c r="AE79" s="89" t="s">
        <v>132</v>
      </c>
      <c r="AF79" s="90"/>
      <c r="AG79" s="92">
        <v>2308931</v>
      </c>
      <c r="AH79" s="92">
        <v>2526485</v>
      </c>
      <c r="AI79" s="92">
        <v>2902193</v>
      </c>
      <c r="AJ79" s="92">
        <v>2613003</v>
      </c>
      <c r="AK79" s="92">
        <v>2815142</v>
      </c>
    </row>
    <row r="80" spans="4:37" ht="16">
      <c r="D80" s="16" t="s">
        <v>133</v>
      </c>
      <c r="E80" s="26"/>
      <c r="F80" s="26"/>
      <c r="G80" s="3"/>
      <c r="H80" s="3"/>
      <c r="I80" s="3">
        <v>343099</v>
      </c>
      <c r="J80" s="3">
        <v>430857</v>
      </c>
      <c r="K80" s="3">
        <v>533378</v>
      </c>
      <c r="L80" s="3">
        <v>640480</v>
      </c>
      <c r="M80" s="3">
        <v>810798</v>
      </c>
      <c r="N80" s="3">
        <v>1057525</v>
      </c>
      <c r="O80" s="3">
        <v>1169637</v>
      </c>
      <c r="P80" s="3">
        <v>1226136</v>
      </c>
      <c r="Q80" s="3">
        <v>1364233</v>
      </c>
      <c r="R80" s="3">
        <v>1384712</v>
      </c>
      <c r="S80" s="3">
        <v>1549220</v>
      </c>
      <c r="T80" s="3">
        <v>1706497</v>
      </c>
      <c r="U80" s="3">
        <v>1862332</v>
      </c>
      <c r="V80" s="3">
        <v>1967393</v>
      </c>
      <c r="W80" s="3">
        <v>2162901</v>
      </c>
      <c r="X80" s="3">
        <v>2079990</v>
      </c>
      <c r="Y80" s="3">
        <f t="shared" si="9"/>
        <v>2175165</v>
      </c>
      <c r="Z80" s="3"/>
      <c r="AA80" s="3"/>
      <c r="AB80" s="3"/>
      <c r="AC80" s="3"/>
      <c r="AD80" s="3"/>
      <c r="AE80" s="89" t="s">
        <v>133</v>
      </c>
      <c r="AF80" s="90"/>
      <c r="AG80" s="92">
        <v>1862332</v>
      </c>
      <c r="AH80" s="92">
        <v>1967393</v>
      </c>
      <c r="AI80" s="92">
        <v>2162901</v>
      </c>
      <c r="AJ80" s="92">
        <v>2079990</v>
      </c>
      <c r="AK80" s="92">
        <v>2175165</v>
      </c>
    </row>
    <row r="81" spans="4:37" ht="16">
      <c r="D81" s="16" t="s">
        <v>134</v>
      </c>
      <c r="E81" s="26"/>
      <c r="F81" s="26"/>
      <c r="G81" s="3"/>
      <c r="H81" s="3"/>
      <c r="I81" s="3">
        <v>70216</v>
      </c>
      <c r="J81" s="3">
        <v>92144</v>
      </c>
      <c r="K81" s="3">
        <v>115346</v>
      </c>
      <c r="L81" s="3">
        <v>240960</v>
      </c>
      <c r="M81" s="3">
        <v>190457</v>
      </c>
      <c r="N81" s="3">
        <v>186117</v>
      </c>
      <c r="O81" s="3">
        <v>232838</v>
      </c>
      <c r="P81" s="3">
        <v>266635</v>
      </c>
      <c r="Q81" s="3">
        <v>341500</v>
      </c>
      <c r="R81" s="3">
        <v>372592</v>
      </c>
      <c r="S81" s="3">
        <v>404084</v>
      </c>
      <c r="T81" s="3">
        <v>410905</v>
      </c>
      <c r="U81" s="3">
        <v>446599</v>
      </c>
      <c r="V81" s="3">
        <v>559092</v>
      </c>
      <c r="W81" s="3">
        <v>739292</v>
      </c>
      <c r="X81" s="3">
        <v>533014</v>
      </c>
      <c r="Y81" s="3">
        <f t="shared" si="9"/>
        <v>639977</v>
      </c>
      <c r="Z81" s="3"/>
      <c r="AA81" s="3"/>
      <c r="AB81" s="3"/>
      <c r="AC81" s="3"/>
      <c r="AD81" s="3"/>
      <c r="AE81" s="89" t="s">
        <v>134</v>
      </c>
      <c r="AF81" s="90"/>
      <c r="AG81" s="92">
        <v>446599</v>
      </c>
      <c r="AH81" s="92">
        <v>559092</v>
      </c>
      <c r="AI81" s="92">
        <v>739292</v>
      </c>
      <c r="AJ81" s="92">
        <v>533014</v>
      </c>
      <c r="AK81" s="92">
        <v>639977</v>
      </c>
    </row>
    <row r="82" spans="4:37" ht="16">
      <c r="D82" s="16" t="s">
        <v>135</v>
      </c>
      <c r="E82" s="26"/>
      <c r="F82" s="26"/>
      <c r="G82" s="2"/>
      <c r="H82" s="2"/>
      <c r="I82" s="3">
        <v>2241</v>
      </c>
      <c r="J82" s="3">
        <v>2562</v>
      </c>
      <c r="K82" s="3">
        <v>4671</v>
      </c>
      <c r="L82" s="3">
        <v>13661</v>
      </c>
      <c r="M82" s="3">
        <v>17261</v>
      </c>
      <c r="N82" s="3">
        <v>22681</v>
      </c>
      <c r="O82" s="3">
        <v>4233</v>
      </c>
      <c r="P82" s="3">
        <v>7272</v>
      </c>
      <c r="Q82" s="3">
        <v>5794</v>
      </c>
      <c r="R82" s="3">
        <v>10327</v>
      </c>
      <c r="S82" s="3">
        <v>9371</v>
      </c>
      <c r="T82" s="3">
        <v>6201</v>
      </c>
      <c r="U82" s="3">
        <v>5299</v>
      </c>
      <c r="V82" s="3">
        <v>8499</v>
      </c>
      <c r="W82" s="3">
        <v>6746</v>
      </c>
      <c r="X82" s="3">
        <v>4718</v>
      </c>
      <c r="Y82" s="3">
        <f t="shared" si="9"/>
        <v>34163</v>
      </c>
      <c r="Z82" s="3"/>
      <c r="AA82" s="3"/>
      <c r="AB82" s="3"/>
      <c r="AC82" s="3"/>
      <c r="AD82" s="3"/>
      <c r="AE82" s="89" t="s">
        <v>135</v>
      </c>
      <c r="AF82" s="90"/>
      <c r="AG82" s="92">
        <v>5299</v>
      </c>
      <c r="AH82" s="92">
        <v>8499</v>
      </c>
      <c r="AI82" s="92">
        <v>6746</v>
      </c>
      <c r="AJ82" s="92">
        <v>4718</v>
      </c>
      <c r="AK82" s="92">
        <v>34163</v>
      </c>
    </row>
    <row r="83" spans="4:37" ht="16">
      <c r="D83" s="12" t="s">
        <v>136</v>
      </c>
      <c r="E83" s="22"/>
      <c r="F83" s="22"/>
      <c r="G83" s="3"/>
      <c r="H83" s="3"/>
      <c r="I83" s="2">
        <v>486</v>
      </c>
      <c r="J83" s="2">
        <v>574</v>
      </c>
      <c r="K83" s="3">
        <v>1894</v>
      </c>
      <c r="L83" s="3">
        <v>3378</v>
      </c>
      <c r="M83" s="3">
        <v>2858</v>
      </c>
      <c r="N83" s="3">
        <v>7013</v>
      </c>
      <c r="O83" s="3">
        <v>1118</v>
      </c>
      <c r="P83" s="3">
        <v>2219</v>
      </c>
      <c r="Q83" s="3">
        <v>2789</v>
      </c>
      <c r="R83" s="3">
        <v>4233</v>
      </c>
      <c r="S83" s="3">
        <v>5235</v>
      </c>
      <c r="T83" s="3">
        <v>4485</v>
      </c>
      <c r="U83" s="3">
        <v>4407</v>
      </c>
      <c r="V83" s="3">
        <v>4891</v>
      </c>
      <c r="W83" s="3">
        <v>5185</v>
      </c>
      <c r="X83" s="3">
        <v>4979</v>
      </c>
      <c r="Y83" s="3">
        <f t="shared" si="9"/>
        <v>5809</v>
      </c>
      <c r="Z83" s="3"/>
      <c r="AA83" s="3"/>
      <c r="AB83" s="3"/>
      <c r="AC83" s="3"/>
      <c r="AD83" s="3"/>
      <c r="AE83" s="89" t="s">
        <v>136</v>
      </c>
      <c r="AF83" s="90"/>
      <c r="AG83" s="92">
        <v>4407</v>
      </c>
      <c r="AH83" s="92">
        <v>4891</v>
      </c>
      <c r="AI83" s="92">
        <v>5185</v>
      </c>
      <c r="AJ83" s="92">
        <v>4979</v>
      </c>
      <c r="AK83" s="92">
        <v>5809</v>
      </c>
    </row>
    <row r="84" spans="4:37" ht="16">
      <c r="D84" s="18" t="s">
        <v>137</v>
      </c>
      <c r="E84" s="28"/>
      <c r="F84" s="28"/>
      <c r="G84" s="3"/>
      <c r="H84" s="3"/>
      <c r="I84" s="2">
        <v>254</v>
      </c>
      <c r="J84" s="2">
        <v>187</v>
      </c>
      <c r="K84" s="3">
        <v>1167</v>
      </c>
      <c r="L84" s="2">
        <v>66</v>
      </c>
      <c r="M84" s="2">
        <v>47</v>
      </c>
      <c r="N84" s="2">
        <v>0</v>
      </c>
      <c r="O84" s="3">
        <v>1087</v>
      </c>
      <c r="P84" s="3">
        <v>1296</v>
      </c>
      <c r="Q84" s="3">
        <v>1391</v>
      </c>
      <c r="R84" s="3">
        <v>1345</v>
      </c>
      <c r="S84" s="3">
        <v>4480</v>
      </c>
      <c r="T84" s="3">
        <v>3961</v>
      </c>
      <c r="U84" s="3">
        <v>3879</v>
      </c>
      <c r="V84" s="3">
        <v>3850</v>
      </c>
      <c r="W84" s="3">
        <v>3850</v>
      </c>
      <c r="X84" s="3">
        <v>4122</v>
      </c>
      <c r="Y84" s="3">
        <f t="shared" si="9"/>
        <v>3850</v>
      </c>
      <c r="Z84" s="3"/>
      <c r="AA84" s="3"/>
      <c r="AB84" s="3"/>
      <c r="AC84" s="3"/>
      <c r="AD84" s="3"/>
      <c r="AE84" s="95" t="s">
        <v>137</v>
      </c>
      <c r="AF84" s="90"/>
      <c r="AG84" s="92">
        <v>3879</v>
      </c>
      <c r="AH84" s="92">
        <v>3850</v>
      </c>
      <c r="AI84" s="92">
        <v>3850</v>
      </c>
      <c r="AJ84" s="92">
        <v>4122</v>
      </c>
      <c r="AK84" s="92">
        <v>3850</v>
      </c>
    </row>
    <row r="85" spans="4:37" ht="31">
      <c r="D85" s="16" t="s">
        <v>138</v>
      </c>
      <c r="E85" s="26"/>
      <c r="F85" s="26"/>
      <c r="G85" s="2"/>
      <c r="H85" s="2"/>
      <c r="I85" s="2">
        <v>0</v>
      </c>
      <c r="J85" s="2">
        <v>0</v>
      </c>
      <c r="K85" s="2">
        <v>0</v>
      </c>
      <c r="L85" s="2">
        <v>0</v>
      </c>
      <c r="M85" s="2">
        <v>0</v>
      </c>
      <c r="N85" s="2">
        <v>0</v>
      </c>
      <c r="O85" s="2">
        <v>0</v>
      </c>
      <c r="P85" s="2">
        <v>0</v>
      </c>
      <c r="Q85" s="2">
        <v>0</v>
      </c>
      <c r="R85" s="2">
        <v>0</v>
      </c>
      <c r="S85" s="2">
        <v>0</v>
      </c>
      <c r="T85" s="2">
        <v>0</v>
      </c>
      <c r="U85" s="2">
        <v>0</v>
      </c>
      <c r="V85" s="2">
        <v>0</v>
      </c>
      <c r="W85" s="2">
        <v>0</v>
      </c>
      <c r="X85" s="2">
        <v>0</v>
      </c>
      <c r="Y85" s="3">
        <f t="shared" si="9"/>
        <v>0</v>
      </c>
      <c r="Z85" s="2"/>
      <c r="AA85" s="2"/>
      <c r="AB85" s="2"/>
      <c r="AC85" s="2"/>
      <c r="AD85" s="2"/>
      <c r="AE85" s="89" t="s">
        <v>138</v>
      </c>
      <c r="AF85" s="90"/>
      <c r="AG85" s="91">
        <v>0</v>
      </c>
      <c r="AH85" s="91">
        <v>0</v>
      </c>
      <c r="AI85" s="91">
        <v>0</v>
      </c>
      <c r="AJ85" s="91">
        <v>0</v>
      </c>
      <c r="AK85" s="91">
        <v>0</v>
      </c>
    </row>
    <row r="86" spans="4:37" ht="16">
      <c r="D86" s="16" t="s">
        <v>139</v>
      </c>
      <c r="E86" s="26"/>
      <c r="F86" s="26"/>
      <c r="G86" s="3"/>
      <c r="H86" s="2"/>
      <c r="I86" s="3">
        <v>41259</v>
      </c>
      <c r="J86" s="3">
        <v>61442</v>
      </c>
      <c r="K86" s="3">
        <v>60586</v>
      </c>
      <c r="L86" s="3">
        <v>88840</v>
      </c>
      <c r="M86" s="3">
        <v>81088</v>
      </c>
      <c r="N86" s="3">
        <v>84459</v>
      </c>
      <c r="O86" s="3">
        <v>108146</v>
      </c>
      <c r="P86" s="3">
        <v>132734</v>
      </c>
      <c r="Q86" s="3">
        <v>197195</v>
      </c>
      <c r="R86" s="3">
        <v>153510</v>
      </c>
      <c r="S86" s="3">
        <v>189734</v>
      </c>
      <c r="T86" s="3">
        <v>151345</v>
      </c>
      <c r="U86" s="3">
        <v>179983</v>
      </c>
      <c r="V86" s="3">
        <v>241685</v>
      </c>
      <c r="W86" s="3">
        <v>337015</v>
      </c>
      <c r="X86" s="3">
        <v>216971</v>
      </c>
      <c r="Y86" s="3">
        <f t="shared" si="9"/>
        <v>287552</v>
      </c>
      <c r="Z86" s="3"/>
      <c r="AA86" s="3"/>
      <c r="AB86" s="3"/>
      <c r="AC86" s="3"/>
      <c r="AD86" s="3"/>
      <c r="AE86" s="89" t="s">
        <v>139</v>
      </c>
      <c r="AF86" s="90"/>
      <c r="AG86" s="92">
        <v>179983</v>
      </c>
      <c r="AH86" s="92">
        <v>241685</v>
      </c>
      <c r="AI86" s="92">
        <v>337015</v>
      </c>
      <c r="AJ86" s="92">
        <v>216971</v>
      </c>
      <c r="AK86" s="92">
        <v>287552</v>
      </c>
    </row>
    <row r="87" spans="4:37" ht="16">
      <c r="D87" s="16" t="s">
        <v>140</v>
      </c>
      <c r="E87" s="26"/>
      <c r="F87" s="26"/>
      <c r="G87" s="3"/>
      <c r="H87" s="3"/>
      <c r="I87" s="3">
        <v>15047</v>
      </c>
      <c r="J87" s="3">
        <v>10812</v>
      </c>
      <c r="K87" s="3">
        <v>16694</v>
      </c>
      <c r="L87" s="3">
        <v>27323</v>
      </c>
      <c r="M87" s="3">
        <v>28244</v>
      </c>
      <c r="N87" s="3">
        <v>31181</v>
      </c>
      <c r="O87" s="3">
        <v>48024</v>
      </c>
      <c r="P87" s="3">
        <v>47366</v>
      </c>
      <c r="Q87" s="3">
        <v>43560</v>
      </c>
      <c r="R87" s="3">
        <v>45901</v>
      </c>
      <c r="S87" s="3">
        <v>39387</v>
      </c>
      <c r="T87" s="3">
        <v>74517</v>
      </c>
      <c r="U87" s="3">
        <v>80573</v>
      </c>
      <c r="V87" s="3">
        <v>97091</v>
      </c>
      <c r="W87" s="3">
        <v>107523</v>
      </c>
      <c r="X87" s="3">
        <v>105466</v>
      </c>
      <c r="Y87" s="3">
        <f t="shared" si="9"/>
        <v>118394</v>
      </c>
      <c r="Z87" s="3"/>
      <c r="AA87" s="3"/>
      <c r="AB87" s="3"/>
      <c r="AC87" s="3"/>
      <c r="AD87" s="3"/>
      <c r="AE87" s="89" t="s">
        <v>140</v>
      </c>
      <c r="AF87" s="90"/>
      <c r="AG87" s="92">
        <v>80573</v>
      </c>
      <c r="AH87" s="92">
        <v>97091</v>
      </c>
      <c r="AI87" s="92">
        <v>107523</v>
      </c>
      <c r="AJ87" s="92">
        <v>105466</v>
      </c>
      <c r="AK87" s="92">
        <v>118394</v>
      </c>
    </row>
    <row r="88" spans="4:37" ht="31">
      <c r="D88" s="16" t="s">
        <v>141</v>
      </c>
      <c r="E88" s="26"/>
      <c r="F88" s="26"/>
      <c r="G88" s="3"/>
      <c r="H88" s="3"/>
      <c r="I88" s="3">
        <v>15665</v>
      </c>
      <c r="J88" s="3">
        <v>21877</v>
      </c>
      <c r="K88" s="3">
        <v>40843</v>
      </c>
      <c r="L88" s="3">
        <v>135080</v>
      </c>
      <c r="M88" s="3">
        <v>95528</v>
      </c>
      <c r="N88" s="3">
        <v>86145</v>
      </c>
      <c r="O88" s="3">
        <v>79782</v>
      </c>
      <c r="P88" s="3">
        <v>91588</v>
      </c>
      <c r="Q88" s="3">
        <v>103750</v>
      </c>
      <c r="R88" s="3">
        <v>179276</v>
      </c>
      <c r="S88" s="3">
        <v>179100</v>
      </c>
      <c r="T88" s="3">
        <v>186758</v>
      </c>
      <c r="U88" s="3">
        <v>186935</v>
      </c>
      <c r="V88" s="3">
        <v>223923</v>
      </c>
      <c r="W88" s="3">
        <v>296315</v>
      </c>
      <c r="X88" s="3">
        <v>210316</v>
      </c>
      <c r="Y88" s="3">
        <f t="shared" si="9"/>
        <v>262385</v>
      </c>
      <c r="Z88" s="3"/>
      <c r="AA88" s="3"/>
      <c r="AB88" s="3"/>
      <c r="AC88" s="3"/>
      <c r="AD88" s="3"/>
      <c r="AE88" s="89" t="s">
        <v>141</v>
      </c>
      <c r="AF88" s="90"/>
      <c r="AG88" s="92">
        <v>186935</v>
      </c>
      <c r="AH88" s="92">
        <v>223923</v>
      </c>
      <c r="AI88" s="92">
        <v>296315</v>
      </c>
      <c r="AJ88" s="92">
        <v>210316</v>
      </c>
      <c r="AK88" s="92">
        <v>262385</v>
      </c>
    </row>
    <row r="89" spans="4:37" ht="16">
      <c r="D89" s="16" t="s">
        <v>142</v>
      </c>
      <c r="E89" s="26"/>
      <c r="F89" s="26"/>
      <c r="G89" s="3"/>
      <c r="H89" s="3"/>
      <c r="I89" s="2">
        <v>897</v>
      </c>
      <c r="J89" s="2">
        <v>990</v>
      </c>
      <c r="K89" s="2">
        <v>983</v>
      </c>
      <c r="L89" s="2">
        <v>522</v>
      </c>
      <c r="M89" s="2">
        <v>606</v>
      </c>
      <c r="N89" s="3">
        <v>1273</v>
      </c>
      <c r="O89" s="3">
        <v>2038</v>
      </c>
      <c r="P89" s="2">
        <v>559</v>
      </c>
      <c r="Q89" s="2">
        <v>532</v>
      </c>
      <c r="R89" s="3">
        <v>54115</v>
      </c>
      <c r="S89" s="3">
        <v>19013</v>
      </c>
      <c r="T89" s="2">
        <v>435</v>
      </c>
      <c r="U89" s="2">
        <v>230</v>
      </c>
      <c r="V89" s="3">
        <v>1969</v>
      </c>
      <c r="W89" s="2">
        <v>449</v>
      </c>
      <c r="X89" s="2">
        <v>465</v>
      </c>
      <c r="Y89" s="3">
        <f t="shared" si="9"/>
        <v>415</v>
      </c>
      <c r="Z89" s="2"/>
      <c r="AA89" s="2"/>
      <c r="AB89" s="2"/>
      <c r="AC89" s="2"/>
      <c r="AD89" s="2"/>
      <c r="AE89" s="89" t="s">
        <v>142</v>
      </c>
      <c r="AF89" s="90"/>
      <c r="AG89" s="91">
        <v>230</v>
      </c>
      <c r="AH89" s="92">
        <v>1969</v>
      </c>
      <c r="AI89" s="91">
        <v>449</v>
      </c>
      <c r="AJ89" s="91">
        <v>465</v>
      </c>
      <c r="AK89" s="91">
        <v>415</v>
      </c>
    </row>
    <row r="90" spans="4:37" ht="16">
      <c r="D90" s="16" t="s">
        <v>143</v>
      </c>
      <c r="E90" s="26"/>
      <c r="F90" s="26"/>
      <c r="G90" s="2"/>
      <c r="H90" s="2"/>
      <c r="I90" s="2">
        <v>122</v>
      </c>
      <c r="J90" s="2">
        <v>7</v>
      </c>
      <c r="K90" s="2">
        <v>0</v>
      </c>
      <c r="L90" s="2">
        <v>291</v>
      </c>
      <c r="M90" s="2">
        <v>78</v>
      </c>
      <c r="N90" s="2">
        <v>13</v>
      </c>
      <c r="O90" s="3">
        <v>1072</v>
      </c>
      <c r="P90" s="2">
        <v>26</v>
      </c>
      <c r="Q90" s="2">
        <v>48</v>
      </c>
      <c r="R90" s="2">
        <v>367</v>
      </c>
      <c r="S90" s="2">
        <v>40</v>
      </c>
      <c r="T90" s="2">
        <v>246</v>
      </c>
      <c r="U90" s="2">
        <v>120</v>
      </c>
      <c r="V90" s="3">
        <v>1088</v>
      </c>
      <c r="W90" s="3">
        <v>4364</v>
      </c>
      <c r="X90" s="2">
        <v>32</v>
      </c>
      <c r="Y90" s="3">
        <f t="shared" si="9"/>
        <v>13</v>
      </c>
      <c r="Z90" s="3"/>
      <c r="AA90" s="3"/>
      <c r="AB90" s="3"/>
      <c r="AC90" s="3"/>
      <c r="AD90" s="3"/>
      <c r="AE90" s="89" t="s">
        <v>143</v>
      </c>
      <c r="AF90" s="90"/>
      <c r="AG90" s="91">
        <v>120</v>
      </c>
      <c r="AH90" s="92">
        <v>1088</v>
      </c>
      <c r="AI90" s="92">
        <v>4364</v>
      </c>
      <c r="AJ90" s="91">
        <v>32</v>
      </c>
      <c r="AK90" s="91">
        <v>13</v>
      </c>
    </row>
    <row r="91" spans="4:37" ht="16">
      <c r="D91" s="16" t="s">
        <v>144</v>
      </c>
      <c r="E91" s="26"/>
      <c r="F91" s="26"/>
      <c r="G91" s="3"/>
      <c r="H91" s="3"/>
      <c r="I91" s="2">
        <v>775</v>
      </c>
      <c r="J91" s="2">
        <v>983</v>
      </c>
      <c r="K91" s="2">
        <v>983</v>
      </c>
      <c r="L91" s="2">
        <v>230</v>
      </c>
      <c r="M91" s="2">
        <v>528</v>
      </c>
      <c r="N91" s="3">
        <v>1260</v>
      </c>
      <c r="O91" s="2">
        <v>966</v>
      </c>
      <c r="P91" s="2">
        <v>533</v>
      </c>
      <c r="Q91" s="2">
        <v>484</v>
      </c>
      <c r="R91" s="3">
        <v>53748</v>
      </c>
      <c r="S91" s="3">
        <v>18973</v>
      </c>
      <c r="T91" s="2">
        <v>189</v>
      </c>
      <c r="U91" s="2">
        <v>110</v>
      </c>
      <c r="V91" s="2">
        <v>881</v>
      </c>
      <c r="W91" s="3">
        <v>-3915</v>
      </c>
      <c r="X91" s="2">
        <v>433</v>
      </c>
      <c r="Y91" s="3">
        <f t="shared" ref="Y91:Y153" si="10">AK91</f>
        <v>401</v>
      </c>
      <c r="Z91" s="2"/>
      <c r="AA91" s="2"/>
      <c r="AB91" s="2"/>
      <c r="AC91" s="2"/>
      <c r="AD91" s="2"/>
      <c r="AE91" s="89" t="s">
        <v>144</v>
      </c>
      <c r="AF91" s="90"/>
      <c r="AG91" s="91">
        <v>110</v>
      </c>
      <c r="AH91" s="91">
        <v>881</v>
      </c>
      <c r="AI91" s="92">
        <v>-3915</v>
      </c>
      <c r="AJ91" s="91">
        <v>433</v>
      </c>
      <c r="AK91" s="91">
        <v>401</v>
      </c>
    </row>
    <row r="92" spans="4:37" ht="16">
      <c r="D92" s="16" t="s">
        <v>145</v>
      </c>
      <c r="E92" s="26"/>
      <c r="F92" s="26"/>
      <c r="G92" s="3"/>
      <c r="H92" s="3"/>
      <c r="I92" s="3">
        <v>16440</v>
      </c>
      <c r="J92" s="3">
        <v>22860</v>
      </c>
      <c r="K92" s="3">
        <v>41825</v>
      </c>
      <c r="L92" s="3">
        <v>135310</v>
      </c>
      <c r="M92" s="3">
        <v>96056</v>
      </c>
      <c r="N92" s="3">
        <v>87405</v>
      </c>
      <c r="O92" s="3">
        <v>80749</v>
      </c>
      <c r="P92" s="3">
        <v>92121</v>
      </c>
      <c r="Q92" s="3">
        <v>104234</v>
      </c>
      <c r="R92" s="3">
        <v>233024</v>
      </c>
      <c r="S92" s="3">
        <v>198072</v>
      </c>
      <c r="T92" s="3">
        <v>186947</v>
      </c>
      <c r="U92" s="3">
        <v>187046</v>
      </c>
      <c r="V92" s="3">
        <v>224804</v>
      </c>
      <c r="W92" s="3">
        <v>292401</v>
      </c>
      <c r="X92" s="3">
        <v>210750</v>
      </c>
      <c r="Y92" s="3">
        <f t="shared" si="10"/>
        <v>262787</v>
      </c>
      <c r="Z92" s="3"/>
      <c r="AA92" s="3"/>
      <c r="AB92" s="3"/>
      <c r="AC92" s="3"/>
      <c r="AD92" s="3"/>
      <c r="AE92" s="89" t="s">
        <v>145</v>
      </c>
      <c r="AF92" s="90"/>
      <c r="AG92" s="92">
        <v>187046</v>
      </c>
      <c r="AH92" s="92">
        <v>224804</v>
      </c>
      <c r="AI92" s="92">
        <v>292401</v>
      </c>
      <c r="AJ92" s="92">
        <v>210750</v>
      </c>
      <c r="AK92" s="92">
        <v>262787</v>
      </c>
    </row>
    <row r="93" spans="4:37" ht="16">
      <c r="D93" s="16" t="s">
        <v>146</v>
      </c>
      <c r="E93" s="26"/>
      <c r="F93" s="26"/>
      <c r="G93" s="2"/>
      <c r="H93" s="2"/>
      <c r="I93" s="3">
        <v>4596</v>
      </c>
      <c r="J93" s="3">
        <v>7734</v>
      </c>
      <c r="K93" s="3">
        <v>11916</v>
      </c>
      <c r="L93" s="3">
        <v>36192</v>
      </c>
      <c r="M93" s="3">
        <v>24510</v>
      </c>
      <c r="N93" s="3">
        <v>22594</v>
      </c>
      <c r="O93" s="3">
        <v>21740</v>
      </c>
      <c r="P93" s="3">
        <v>23203</v>
      </c>
      <c r="Q93" s="3">
        <v>23879</v>
      </c>
      <c r="R93" s="3">
        <v>52979</v>
      </c>
      <c r="S93" s="3">
        <v>40542</v>
      </c>
      <c r="T93" s="3">
        <v>37574</v>
      </c>
      <c r="U93" s="3">
        <v>38948</v>
      </c>
      <c r="V93" s="3">
        <v>46428</v>
      </c>
      <c r="W93" s="3">
        <v>62201</v>
      </c>
      <c r="X93" s="3">
        <v>43737</v>
      </c>
      <c r="Y93" s="3">
        <f t="shared" si="10"/>
        <v>50857</v>
      </c>
      <c r="Z93" s="3"/>
      <c r="AA93" s="3"/>
      <c r="AB93" s="3"/>
      <c r="AC93" s="3"/>
      <c r="AD93" s="3"/>
      <c r="AE93" s="89" t="s">
        <v>146</v>
      </c>
      <c r="AF93" s="90"/>
      <c r="AG93" s="92">
        <v>38948</v>
      </c>
      <c r="AH93" s="92">
        <v>46428</v>
      </c>
      <c r="AI93" s="92">
        <v>62201</v>
      </c>
      <c r="AJ93" s="92">
        <v>43737</v>
      </c>
      <c r="AK93" s="92">
        <v>50857</v>
      </c>
    </row>
    <row r="94" spans="4:37" ht="16">
      <c r="D94" s="16" t="s">
        <v>147</v>
      </c>
      <c r="E94" s="26"/>
      <c r="F94" s="26"/>
      <c r="G94" s="2"/>
      <c r="H94" s="2"/>
      <c r="I94" s="2">
        <v>0</v>
      </c>
      <c r="J94" s="2">
        <v>-702</v>
      </c>
      <c r="K94" s="2">
        <v>35</v>
      </c>
      <c r="L94" s="2">
        <v>-275</v>
      </c>
      <c r="M94" s="2">
        <v>-375</v>
      </c>
      <c r="N94" s="2">
        <v>-583</v>
      </c>
      <c r="O94" s="2">
        <v>-779</v>
      </c>
      <c r="P94" s="2">
        <v>161</v>
      </c>
      <c r="Q94" s="2">
        <v>-414</v>
      </c>
      <c r="R94" s="3">
        <v>-1333</v>
      </c>
      <c r="S94" s="2">
        <v>219</v>
      </c>
      <c r="T94" s="3">
        <v>1628</v>
      </c>
      <c r="U94" s="2">
        <v>495</v>
      </c>
      <c r="V94" s="2">
        <v>-419</v>
      </c>
      <c r="W94" s="2">
        <v>91</v>
      </c>
      <c r="X94" s="2">
        <v>-136</v>
      </c>
      <c r="Y94" s="3">
        <f t="shared" si="10"/>
        <v>-1270</v>
      </c>
      <c r="Z94" s="2"/>
      <c r="AA94" s="2"/>
      <c r="AB94" s="2"/>
      <c r="AC94" s="2"/>
      <c r="AD94" s="2"/>
      <c r="AE94" s="89" t="s">
        <v>147</v>
      </c>
      <c r="AF94" s="90"/>
      <c r="AG94" s="91">
        <v>495</v>
      </c>
      <c r="AH94" s="91">
        <v>-419</v>
      </c>
      <c r="AI94" s="91">
        <v>91</v>
      </c>
      <c r="AJ94" s="91">
        <v>-136</v>
      </c>
      <c r="AK94" s="92">
        <v>-1270</v>
      </c>
    </row>
    <row r="95" spans="4:37" ht="16">
      <c r="D95" s="16" t="s">
        <v>148</v>
      </c>
      <c r="E95" s="26"/>
      <c r="F95" s="26"/>
      <c r="G95" s="2"/>
      <c r="H95" s="2"/>
      <c r="I95" s="3">
        <v>4596</v>
      </c>
      <c r="J95" s="3">
        <v>7032</v>
      </c>
      <c r="K95" s="3">
        <v>11952</v>
      </c>
      <c r="L95" s="3">
        <v>35917</v>
      </c>
      <c r="M95" s="3">
        <v>24135</v>
      </c>
      <c r="N95" s="3">
        <v>22011</v>
      </c>
      <c r="O95" s="3">
        <v>20962</v>
      </c>
      <c r="P95" s="3">
        <v>23364</v>
      </c>
      <c r="Q95" s="3">
        <v>23465</v>
      </c>
      <c r="R95" s="3">
        <v>51646</v>
      </c>
      <c r="S95" s="3">
        <v>40761</v>
      </c>
      <c r="T95" s="3">
        <v>39202</v>
      </c>
      <c r="U95" s="3">
        <v>39443</v>
      </c>
      <c r="V95" s="3">
        <v>46008</v>
      </c>
      <c r="W95" s="3">
        <v>62292</v>
      </c>
      <c r="X95" s="3">
        <v>43602</v>
      </c>
      <c r="Y95" s="3">
        <f t="shared" si="10"/>
        <v>49587</v>
      </c>
      <c r="Z95" s="3"/>
      <c r="AA95" s="3"/>
      <c r="AB95" s="3"/>
      <c r="AC95" s="3"/>
      <c r="AD95" s="3"/>
      <c r="AE95" s="89" t="s">
        <v>148</v>
      </c>
      <c r="AF95" s="90"/>
      <c r="AG95" s="92">
        <v>39443</v>
      </c>
      <c r="AH95" s="92">
        <v>46008</v>
      </c>
      <c r="AI95" s="92">
        <v>62292</v>
      </c>
      <c r="AJ95" s="92">
        <v>43602</v>
      </c>
      <c r="AK95" s="92">
        <v>49587</v>
      </c>
    </row>
    <row r="96" spans="4:37" ht="16">
      <c r="D96" s="16" t="s">
        <v>149</v>
      </c>
      <c r="E96" s="26"/>
      <c r="F96" s="26"/>
      <c r="G96" s="3"/>
      <c r="H96" s="3"/>
      <c r="I96" s="3">
        <v>11844</v>
      </c>
      <c r="J96" s="3">
        <v>15829</v>
      </c>
      <c r="K96" s="3">
        <v>29874</v>
      </c>
      <c r="L96" s="3">
        <v>99394</v>
      </c>
      <c r="M96" s="3">
        <v>71922</v>
      </c>
      <c r="N96" s="3">
        <v>65394</v>
      </c>
      <c r="O96" s="3">
        <v>59787</v>
      </c>
      <c r="P96" s="3">
        <v>68757</v>
      </c>
      <c r="Q96" s="3">
        <v>80769</v>
      </c>
      <c r="R96" s="3">
        <v>181378</v>
      </c>
      <c r="S96" s="3">
        <v>157311</v>
      </c>
      <c r="T96" s="3">
        <v>147745</v>
      </c>
      <c r="U96" s="3">
        <v>147603</v>
      </c>
      <c r="V96" s="3">
        <v>178796</v>
      </c>
      <c r="W96" s="3">
        <v>230108</v>
      </c>
      <c r="X96" s="3">
        <v>167148</v>
      </c>
      <c r="Y96" s="3">
        <f t="shared" si="10"/>
        <v>213200</v>
      </c>
      <c r="Z96" s="3"/>
      <c r="AA96" s="3"/>
      <c r="AB96" s="3"/>
      <c r="AC96" s="3"/>
      <c r="AD96" s="3"/>
      <c r="AE96" s="89" t="s">
        <v>149</v>
      </c>
      <c r="AF96" s="90"/>
      <c r="AG96" s="92">
        <v>147603</v>
      </c>
      <c r="AH96" s="92">
        <v>178796</v>
      </c>
      <c r="AI96" s="92">
        <v>230108</v>
      </c>
      <c r="AJ96" s="92">
        <v>167148</v>
      </c>
      <c r="AK96" s="92">
        <v>213200</v>
      </c>
    </row>
    <row r="97" spans="4:37" ht="16">
      <c r="D97" s="16" t="s">
        <v>150</v>
      </c>
      <c r="E97" s="26"/>
      <c r="F97" s="26"/>
      <c r="G97" s="2"/>
      <c r="H97" s="2"/>
      <c r="I97" s="2">
        <v>0</v>
      </c>
      <c r="J97" s="2">
        <v>0</v>
      </c>
      <c r="K97" s="2">
        <v>0</v>
      </c>
      <c r="L97" s="2">
        <v>0</v>
      </c>
      <c r="M97" s="2">
        <v>0</v>
      </c>
      <c r="N97" s="2">
        <v>0</v>
      </c>
      <c r="O97" s="2">
        <v>0</v>
      </c>
      <c r="P97" s="2">
        <v>0</v>
      </c>
      <c r="Q97" s="2">
        <v>0</v>
      </c>
      <c r="R97" s="2">
        <v>0</v>
      </c>
      <c r="S97" s="2">
        <v>0</v>
      </c>
      <c r="T97" s="2">
        <v>0</v>
      </c>
      <c r="U97" s="2">
        <v>0</v>
      </c>
      <c r="V97" s="2">
        <v>0</v>
      </c>
      <c r="W97" s="2">
        <v>0</v>
      </c>
      <c r="X97" s="2">
        <v>0</v>
      </c>
      <c r="Y97" s="3">
        <f t="shared" si="10"/>
        <v>0</v>
      </c>
      <c r="Z97" s="2"/>
      <c r="AA97" s="2"/>
      <c r="AB97" s="2"/>
      <c r="AC97" s="2"/>
      <c r="AD97" s="2"/>
      <c r="AE97" s="89" t="s">
        <v>150</v>
      </c>
      <c r="AF97" s="90"/>
      <c r="AG97" s="91">
        <v>0</v>
      </c>
      <c r="AH97" s="91">
        <v>0</v>
      </c>
      <c r="AI97" s="91">
        <v>0</v>
      </c>
      <c r="AJ97" s="91">
        <v>0</v>
      </c>
      <c r="AK97" s="91">
        <v>0</v>
      </c>
    </row>
    <row r="98" spans="4:37" ht="31">
      <c r="D98" s="16" t="s">
        <v>151</v>
      </c>
      <c r="E98" s="26"/>
      <c r="F98" s="26"/>
      <c r="G98" s="3"/>
      <c r="H98" s="3"/>
      <c r="I98" s="3">
        <v>11844</v>
      </c>
      <c r="J98" s="3">
        <v>15829</v>
      </c>
      <c r="K98" s="3">
        <v>29874</v>
      </c>
      <c r="L98" s="3">
        <v>99394</v>
      </c>
      <c r="M98" s="3">
        <v>71922</v>
      </c>
      <c r="N98" s="3">
        <v>65394</v>
      </c>
      <c r="O98" s="3">
        <v>59787</v>
      </c>
      <c r="P98" s="3">
        <v>68757</v>
      </c>
      <c r="Q98" s="3">
        <v>80769</v>
      </c>
      <c r="R98" s="3">
        <v>181378</v>
      </c>
      <c r="S98" s="3">
        <v>157311</v>
      </c>
      <c r="T98" s="3">
        <v>147745</v>
      </c>
      <c r="U98" s="3">
        <v>147603</v>
      </c>
      <c r="V98" s="3">
        <v>178796</v>
      </c>
      <c r="W98" s="3">
        <v>230108</v>
      </c>
      <c r="X98" s="3">
        <v>167148</v>
      </c>
      <c r="Y98" s="3">
        <f t="shared" si="10"/>
        <v>213200</v>
      </c>
      <c r="Z98" s="3"/>
      <c r="AA98" s="3"/>
      <c r="AB98" s="3"/>
      <c r="AC98" s="3"/>
      <c r="AD98" s="3"/>
      <c r="AE98" s="89" t="s">
        <v>151</v>
      </c>
      <c r="AF98" s="90"/>
      <c r="AG98" s="92">
        <v>147603</v>
      </c>
      <c r="AH98" s="92">
        <v>178796</v>
      </c>
      <c r="AI98" s="92">
        <v>230108</v>
      </c>
      <c r="AJ98" s="92">
        <v>167148</v>
      </c>
      <c r="AK98" s="92">
        <v>213200</v>
      </c>
    </row>
    <row r="99" spans="4:37">
      <c r="I99" s="1">
        <v>2006</v>
      </c>
      <c r="J99" s="1">
        <v>2007</v>
      </c>
      <c r="K99" s="1">
        <v>2008</v>
      </c>
      <c r="L99" s="1">
        <v>2009</v>
      </c>
      <c r="M99" s="1">
        <v>2010</v>
      </c>
      <c r="N99" s="1">
        <v>2011</v>
      </c>
      <c r="O99" s="1">
        <v>2012</v>
      </c>
      <c r="P99" s="1">
        <v>2013</v>
      </c>
      <c r="Q99" s="1">
        <v>2014</v>
      </c>
      <c r="R99" s="1">
        <v>2015</v>
      </c>
      <c r="S99" s="1">
        <v>2016</v>
      </c>
      <c r="T99" s="1">
        <v>2017</v>
      </c>
      <c r="U99" s="1">
        <v>2018</v>
      </c>
      <c r="V99" s="1">
        <v>2019</v>
      </c>
      <c r="W99" s="1">
        <v>2020</v>
      </c>
      <c r="X99" s="1">
        <v>2021</v>
      </c>
      <c r="Y99" s="3">
        <f t="shared" si="10"/>
        <v>0</v>
      </c>
      <c r="Z99" s="1"/>
      <c r="AA99" s="1"/>
      <c r="AB99" s="1"/>
      <c r="AC99" s="1"/>
      <c r="AD99" s="1"/>
      <c r="AE99" s="1"/>
    </row>
    <row r="100" spans="4:37" ht="16">
      <c r="D100" s="12" t="s">
        <v>152</v>
      </c>
      <c r="E100" s="22"/>
      <c r="F100" s="22"/>
      <c r="H100" s="12"/>
      <c r="I100" s="12"/>
      <c r="J100" s="8"/>
      <c r="K100" s="2"/>
      <c r="L100" s="2"/>
      <c r="M100" s="2"/>
      <c r="N100" s="2"/>
      <c r="O100" s="2"/>
      <c r="P100" s="2"/>
      <c r="Q100" s="2"/>
      <c r="R100" s="2"/>
      <c r="S100" s="2"/>
      <c r="T100" s="2"/>
      <c r="U100" s="2"/>
      <c r="V100" s="2"/>
      <c r="W100" s="2"/>
      <c r="X100" s="2"/>
      <c r="Y100" s="3">
        <f t="shared" si="10"/>
        <v>0</v>
      </c>
      <c r="Z100" s="2"/>
      <c r="AA100" s="2"/>
      <c r="AB100" s="2"/>
      <c r="AC100" s="2"/>
      <c r="AD100" s="2"/>
      <c r="AE100" s="89" t="s">
        <v>152</v>
      </c>
      <c r="AF100" s="90"/>
      <c r="AG100" s="91"/>
      <c r="AH100" s="91"/>
      <c r="AI100" s="91"/>
      <c r="AJ100" s="91"/>
      <c r="AK100" s="91"/>
    </row>
    <row r="101" spans="4:37" ht="16">
      <c r="D101" s="18" t="s">
        <v>153</v>
      </c>
      <c r="E101" s="28"/>
      <c r="F101" s="28"/>
      <c r="H101" s="18"/>
      <c r="I101" s="18"/>
      <c r="J101" s="8"/>
      <c r="K101" s="3">
        <v>41825</v>
      </c>
      <c r="L101" s="3">
        <v>135310</v>
      </c>
      <c r="M101" s="3">
        <v>96056</v>
      </c>
      <c r="N101" s="3">
        <v>86371</v>
      </c>
      <c r="O101" s="3">
        <v>80749</v>
      </c>
      <c r="P101" s="3">
        <v>92121</v>
      </c>
      <c r="Q101" s="3">
        <v>104234</v>
      </c>
      <c r="R101" s="3">
        <v>233024</v>
      </c>
      <c r="S101" s="3">
        <v>198072</v>
      </c>
      <c r="T101" s="3">
        <v>186947</v>
      </c>
      <c r="U101" s="3">
        <v>187046</v>
      </c>
      <c r="V101" s="3">
        <v>224804</v>
      </c>
      <c r="W101" s="3">
        <v>292401</v>
      </c>
      <c r="X101" s="3">
        <v>210750</v>
      </c>
      <c r="Y101" s="3">
        <f t="shared" si="10"/>
        <v>262787</v>
      </c>
      <c r="Z101" s="3"/>
      <c r="AA101" s="3"/>
      <c r="AB101" s="3"/>
      <c r="AC101" s="3"/>
      <c r="AD101" s="3"/>
      <c r="AE101" s="89" t="s">
        <v>153</v>
      </c>
      <c r="AF101" s="90"/>
      <c r="AG101" s="92">
        <v>187046</v>
      </c>
      <c r="AH101" s="92">
        <v>224804</v>
      </c>
      <c r="AI101" s="92">
        <v>292401</v>
      </c>
      <c r="AJ101" s="92">
        <v>211022</v>
      </c>
      <c r="AK101" s="92">
        <v>262787</v>
      </c>
    </row>
    <row r="102" spans="4:37" ht="16">
      <c r="D102" s="13" t="s">
        <v>154</v>
      </c>
      <c r="E102" s="23"/>
      <c r="F102" s="23"/>
      <c r="H102" s="13"/>
      <c r="I102" s="13"/>
      <c r="J102" s="8"/>
      <c r="K102" s="3">
        <v>7648</v>
      </c>
      <c r="L102" s="3">
        <v>5913</v>
      </c>
      <c r="M102" s="3">
        <v>-1742</v>
      </c>
      <c r="N102" s="3">
        <v>-1177</v>
      </c>
      <c r="O102" s="3">
        <v>6152</v>
      </c>
      <c r="P102" s="3">
        <v>5216</v>
      </c>
      <c r="Q102" s="3">
        <v>12837</v>
      </c>
      <c r="R102" s="3">
        <v>10844</v>
      </c>
      <c r="S102" s="3">
        <v>18509</v>
      </c>
      <c r="T102" s="3">
        <v>26370</v>
      </c>
      <c r="U102" s="3">
        <v>31170</v>
      </c>
      <c r="V102" s="3">
        <v>31857</v>
      </c>
      <c r="W102" s="3">
        <v>42826</v>
      </c>
      <c r="X102" s="3">
        <v>54963</v>
      </c>
      <c r="Y102" s="3">
        <f t="shared" si="10"/>
        <v>27364</v>
      </c>
      <c r="Z102" s="3"/>
      <c r="AA102" s="3"/>
      <c r="AB102" s="3"/>
      <c r="AC102" s="3"/>
      <c r="AD102" s="3"/>
      <c r="AE102" s="89" t="s">
        <v>154</v>
      </c>
      <c r="AF102" s="90"/>
      <c r="AG102" s="92">
        <v>31170</v>
      </c>
      <c r="AH102" s="92">
        <v>31857</v>
      </c>
      <c r="AI102" s="92">
        <v>42826</v>
      </c>
      <c r="AJ102" s="92">
        <v>54963</v>
      </c>
      <c r="AK102" s="92">
        <v>27364</v>
      </c>
    </row>
    <row r="103" spans="4:37" ht="16">
      <c r="D103" s="15" t="s">
        <v>155</v>
      </c>
      <c r="E103" s="25"/>
      <c r="F103" s="25"/>
      <c r="H103" s="6"/>
      <c r="I103" s="15"/>
      <c r="J103" s="8"/>
      <c r="K103" s="4">
        <v>8874</v>
      </c>
      <c r="L103" s="4">
        <v>9343</v>
      </c>
      <c r="M103" s="4">
        <v>7279</v>
      </c>
      <c r="N103" s="4">
        <v>5988</v>
      </c>
      <c r="O103" s="4">
        <v>8984</v>
      </c>
      <c r="P103" s="4">
        <v>9624</v>
      </c>
      <c r="Q103" s="4">
        <v>15518</v>
      </c>
      <c r="R103" s="4">
        <v>17617</v>
      </c>
      <c r="S103" s="4">
        <v>22615</v>
      </c>
      <c r="T103" s="4">
        <v>27630</v>
      </c>
      <c r="U103" s="4">
        <v>31548</v>
      </c>
      <c r="V103" s="4">
        <v>34914</v>
      </c>
      <c r="W103" s="4">
        <v>43495</v>
      </c>
      <c r="X103" s="4">
        <v>51358</v>
      </c>
      <c r="Y103" s="3">
        <f t="shared" si="10"/>
        <v>51314</v>
      </c>
      <c r="Z103" s="4"/>
      <c r="AA103" s="4"/>
      <c r="AB103" s="4"/>
      <c r="AC103" s="4"/>
      <c r="AD103" s="4"/>
      <c r="AE103" s="96" t="s">
        <v>155</v>
      </c>
      <c r="AF103" s="90"/>
      <c r="AG103" s="94">
        <v>31548</v>
      </c>
      <c r="AH103" s="94">
        <v>34914</v>
      </c>
      <c r="AI103" s="94">
        <v>43495</v>
      </c>
      <c r="AJ103" s="94">
        <v>51358</v>
      </c>
      <c r="AK103" s="94">
        <v>51314</v>
      </c>
    </row>
    <row r="104" spans="4:37" ht="16">
      <c r="D104" s="15" t="s">
        <v>156</v>
      </c>
      <c r="E104" s="25"/>
      <c r="F104" s="25"/>
      <c r="H104" s="15"/>
      <c r="I104" s="15"/>
      <c r="J104" s="8"/>
      <c r="K104" s="5">
        <v>-629</v>
      </c>
      <c r="L104" s="5">
        <v>0</v>
      </c>
      <c r="M104" s="5">
        <v>0</v>
      </c>
      <c r="N104" s="5">
        <v>0</v>
      </c>
      <c r="O104" s="5">
        <v>0</v>
      </c>
      <c r="P104" s="5">
        <v>0</v>
      </c>
      <c r="Q104" s="5">
        <v>0</v>
      </c>
      <c r="R104" s="5">
        <v>0</v>
      </c>
      <c r="S104" s="5">
        <v>0</v>
      </c>
      <c r="T104" s="5">
        <v>0</v>
      </c>
      <c r="U104" s="5">
        <v>0</v>
      </c>
      <c r="V104" s="5">
        <v>0</v>
      </c>
      <c r="W104" s="5">
        <v>0</v>
      </c>
      <c r="X104" s="5">
        <v>0</v>
      </c>
      <c r="Y104" s="3">
        <f t="shared" si="10"/>
        <v>0</v>
      </c>
      <c r="Z104" s="4"/>
      <c r="AA104" s="4"/>
      <c r="AB104" s="4"/>
      <c r="AC104" s="4"/>
      <c r="AD104" s="4"/>
      <c r="AE104" s="96" t="s">
        <v>156</v>
      </c>
      <c r="AF104" s="90"/>
      <c r="AG104" s="90">
        <v>0</v>
      </c>
      <c r="AH104" s="90">
        <v>0</v>
      </c>
      <c r="AI104" s="90">
        <v>0</v>
      </c>
      <c r="AJ104" s="90">
        <v>0</v>
      </c>
      <c r="AK104" s="90">
        <v>0</v>
      </c>
    </row>
    <row r="105" spans="4:37" ht="16">
      <c r="D105" s="15" t="s">
        <v>157</v>
      </c>
      <c r="E105" s="25"/>
      <c r="F105" s="25"/>
      <c r="H105" s="15"/>
      <c r="I105" s="15"/>
      <c r="J105" s="8"/>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157</v>
      </c>
      <c r="AF105" s="90"/>
      <c r="AG105" s="90">
        <v>0</v>
      </c>
      <c r="AH105" s="90">
        <v>0</v>
      </c>
      <c r="AI105" s="90">
        <v>0</v>
      </c>
      <c r="AJ105" s="90">
        <v>0</v>
      </c>
      <c r="AK105" s="90">
        <v>0</v>
      </c>
    </row>
    <row r="106" spans="4:37" ht="16">
      <c r="D106" s="15" t="s">
        <v>158</v>
      </c>
      <c r="E106" s="25"/>
      <c r="F106" s="25"/>
      <c r="H106" s="15"/>
      <c r="I106" s="15"/>
      <c r="J106" s="8"/>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158</v>
      </c>
      <c r="AF106" s="90"/>
      <c r="AG106" s="90">
        <v>0</v>
      </c>
      <c r="AH106" s="90">
        <v>0</v>
      </c>
      <c r="AI106" s="90">
        <v>0</v>
      </c>
      <c r="AJ106" s="90">
        <v>0</v>
      </c>
      <c r="AK106" s="90">
        <v>0</v>
      </c>
    </row>
    <row r="107" spans="4:37" ht="16">
      <c r="D107" s="15" t="s">
        <v>159</v>
      </c>
      <c r="E107" s="25"/>
      <c r="F107" s="25"/>
      <c r="H107" s="15"/>
      <c r="I107" s="15"/>
      <c r="J107" s="8"/>
      <c r="K107" s="5">
        <v>-531</v>
      </c>
      <c r="L107" s="5">
        <v>109</v>
      </c>
      <c r="M107" s="5">
        <v>49</v>
      </c>
      <c r="N107" s="5">
        <v>0</v>
      </c>
      <c r="O107" s="5">
        <v>-11</v>
      </c>
      <c r="P107" s="5">
        <v>-82</v>
      </c>
      <c r="Q107" s="5">
        <v>191</v>
      </c>
      <c r="R107" s="5">
        <v>566</v>
      </c>
      <c r="S107" s="5">
        <v>111</v>
      </c>
      <c r="T107" s="5">
        <v>26</v>
      </c>
      <c r="U107" s="5">
        <v>204</v>
      </c>
      <c r="V107" s="5">
        <v>8</v>
      </c>
      <c r="W107" s="5">
        <v>-29</v>
      </c>
      <c r="X107" s="5">
        <v>103</v>
      </c>
      <c r="Y107" s="3">
        <f t="shared" si="10"/>
        <v>-133</v>
      </c>
      <c r="Z107" s="5"/>
      <c r="AA107" s="5"/>
      <c r="AB107" s="5"/>
      <c r="AC107" s="5"/>
      <c r="AD107" s="5"/>
      <c r="AE107" s="96" t="s">
        <v>159</v>
      </c>
      <c r="AF107" s="90"/>
      <c r="AG107" s="90">
        <v>204</v>
      </c>
      <c r="AH107" s="90">
        <v>8</v>
      </c>
      <c r="AI107" s="90">
        <v>-29</v>
      </c>
      <c r="AJ107" s="90">
        <v>103</v>
      </c>
      <c r="AK107" s="90">
        <v>-133</v>
      </c>
    </row>
    <row r="108" spans="4:37" ht="16">
      <c r="D108" s="15" t="s">
        <v>160</v>
      </c>
      <c r="E108" s="25"/>
      <c r="F108" s="25"/>
      <c r="H108" s="15"/>
      <c r="I108" s="15"/>
      <c r="J108" s="8"/>
      <c r="K108" s="5">
        <v>0</v>
      </c>
      <c r="L108" s="5">
        <v>0</v>
      </c>
      <c r="M108" s="5">
        <v>0</v>
      </c>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96" t="s">
        <v>160</v>
      </c>
      <c r="AF108" s="90"/>
      <c r="AG108" s="90">
        <v>0</v>
      </c>
      <c r="AH108" s="90">
        <v>0</v>
      </c>
      <c r="AI108" s="90">
        <v>0</v>
      </c>
      <c r="AJ108" s="90">
        <v>0</v>
      </c>
      <c r="AK108" s="90">
        <v>0</v>
      </c>
    </row>
    <row r="109" spans="4:37" ht="16">
      <c r="D109" s="15" t="s">
        <v>161</v>
      </c>
      <c r="E109" s="25"/>
      <c r="F109" s="25"/>
      <c r="H109" s="15"/>
      <c r="I109" s="15"/>
      <c r="J109" s="8"/>
      <c r="K109" s="4">
        <v>-1233</v>
      </c>
      <c r="L109" s="4">
        <v>-3604</v>
      </c>
      <c r="M109" s="4">
        <v>-9117</v>
      </c>
      <c r="N109" s="4">
        <v>-7165</v>
      </c>
      <c r="O109" s="4">
        <v>-3909</v>
      </c>
      <c r="P109" s="4">
        <v>-5622</v>
      </c>
      <c r="Q109" s="4">
        <v>-4264</v>
      </c>
      <c r="R109" s="4">
        <v>-8683</v>
      </c>
      <c r="S109" s="4">
        <v>-8696</v>
      </c>
      <c r="T109" s="4">
        <v>-5247</v>
      </c>
      <c r="U109" s="4">
        <v>-4461</v>
      </c>
      <c r="V109" s="4">
        <v>-6915</v>
      </c>
      <c r="W109" s="4">
        <v>-4490</v>
      </c>
      <c r="X109" s="5">
        <v>-621</v>
      </c>
      <c r="Y109" s="3">
        <f t="shared" si="10"/>
        <v>-27668</v>
      </c>
      <c r="Z109" s="4"/>
      <c r="AA109" s="4"/>
      <c r="AB109" s="4"/>
      <c r="AC109" s="4"/>
      <c r="AD109" s="4"/>
      <c r="AE109" s="96" t="s">
        <v>161</v>
      </c>
      <c r="AF109" s="90"/>
      <c r="AG109" s="94">
        <v>-4461</v>
      </c>
      <c r="AH109" s="94">
        <v>-6915</v>
      </c>
      <c r="AI109" s="94">
        <v>-4490</v>
      </c>
      <c r="AJ109" s="90">
        <v>-621</v>
      </c>
      <c r="AK109" s="94">
        <v>-27668</v>
      </c>
    </row>
    <row r="110" spans="4:37" ht="16">
      <c r="D110" s="15" t="s">
        <v>162</v>
      </c>
      <c r="E110" s="25"/>
      <c r="F110" s="25"/>
      <c r="H110" s="15"/>
      <c r="I110" s="15"/>
      <c r="J110" s="8"/>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162</v>
      </c>
      <c r="AF110" s="90"/>
      <c r="AG110" s="90">
        <v>0</v>
      </c>
      <c r="AH110" s="90">
        <v>0</v>
      </c>
      <c r="AI110" s="90">
        <v>0</v>
      </c>
      <c r="AJ110" s="90">
        <v>0</v>
      </c>
      <c r="AK110" s="90">
        <v>0</v>
      </c>
    </row>
    <row r="111" spans="4:37" ht="16">
      <c r="D111" s="15" t="s">
        <v>163</v>
      </c>
      <c r="E111" s="25"/>
      <c r="F111" s="25"/>
      <c r="H111" s="15"/>
      <c r="I111" s="15"/>
      <c r="J111" s="8"/>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163</v>
      </c>
      <c r="AF111" s="90"/>
      <c r="AG111" s="90">
        <v>0</v>
      </c>
      <c r="AH111" s="90">
        <v>0</v>
      </c>
      <c r="AI111" s="90">
        <v>0</v>
      </c>
      <c r="AJ111" s="90">
        <v>0</v>
      </c>
      <c r="AK111" s="90">
        <v>0</v>
      </c>
    </row>
    <row r="112" spans="4:37" ht="16">
      <c r="D112" s="15" t="s">
        <v>164</v>
      </c>
      <c r="E112" s="25"/>
      <c r="F112" s="25"/>
      <c r="H112" s="15"/>
      <c r="I112" s="15"/>
      <c r="J112" s="8"/>
      <c r="K112" s="4">
        <v>1167</v>
      </c>
      <c r="L112" s="5">
        <v>66</v>
      </c>
      <c r="M112" s="5">
        <v>47</v>
      </c>
      <c r="N112" s="5">
        <v>0</v>
      </c>
      <c r="O112" s="4">
        <v>1087</v>
      </c>
      <c r="P112" s="4">
        <v>1296</v>
      </c>
      <c r="Q112" s="4">
        <v>1391</v>
      </c>
      <c r="R112" s="4">
        <v>1345</v>
      </c>
      <c r="S112" s="4">
        <v>4480</v>
      </c>
      <c r="T112" s="4">
        <v>3961</v>
      </c>
      <c r="U112" s="4">
        <v>3879</v>
      </c>
      <c r="V112" s="4">
        <v>3850</v>
      </c>
      <c r="W112" s="4">
        <v>3850</v>
      </c>
      <c r="X112" s="4">
        <v>4122</v>
      </c>
      <c r="Y112" s="3">
        <f t="shared" si="10"/>
        <v>3850</v>
      </c>
      <c r="Z112" s="4"/>
      <c r="AA112" s="4"/>
      <c r="AB112" s="4"/>
      <c r="AC112" s="4"/>
      <c r="AD112" s="4"/>
      <c r="AE112" s="96" t="s">
        <v>164</v>
      </c>
      <c r="AF112" s="90"/>
      <c r="AG112" s="94">
        <v>3879</v>
      </c>
      <c r="AH112" s="94">
        <v>3850</v>
      </c>
      <c r="AI112" s="94">
        <v>3850</v>
      </c>
      <c r="AJ112" s="94">
        <v>4122</v>
      </c>
      <c r="AK112" s="94">
        <v>3850</v>
      </c>
    </row>
    <row r="113" spans="4:37" ht="16">
      <c r="D113" s="15" t="s">
        <v>165</v>
      </c>
      <c r="E113" s="25"/>
      <c r="F113" s="25"/>
      <c r="H113" s="15"/>
      <c r="I113" s="15"/>
      <c r="J113" s="8"/>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96" t="s">
        <v>165</v>
      </c>
      <c r="AF113" s="90"/>
      <c r="AG113" s="90">
        <v>0</v>
      </c>
      <c r="AH113" s="90">
        <v>0</v>
      </c>
      <c r="AI113" s="90">
        <v>0</v>
      </c>
      <c r="AJ113" s="90">
        <v>0</v>
      </c>
      <c r="AK113" s="90">
        <v>0</v>
      </c>
    </row>
    <row r="114" spans="4:37" ht="31">
      <c r="D114" s="13" t="s">
        <v>166</v>
      </c>
      <c r="E114" s="23"/>
      <c r="F114" s="23"/>
      <c r="H114" s="13"/>
      <c r="I114" s="13"/>
      <c r="J114" s="8"/>
      <c r="K114" s="3">
        <v>49473</v>
      </c>
      <c r="L114" s="3">
        <v>141223</v>
      </c>
      <c r="M114" s="3">
        <v>94314</v>
      </c>
      <c r="N114" s="3">
        <v>85194</v>
      </c>
      <c r="O114" s="3">
        <v>86900</v>
      </c>
      <c r="P114" s="3">
        <v>97336</v>
      </c>
      <c r="Q114" s="3">
        <v>117070</v>
      </c>
      <c r="R114" s="3">
        <v>243868</v>
      </c>
      <c r="S114" s="3">
        <v>216581</v>
      </c>
      <c r="T114" s="3">
        <v>213317</v>
      </c>
      <c r="U114" s="3">
        <v>218215</v>
      </c>
      <c r="V114" s="3">
        <v>256661</v>
      </c>
      <c r="W114" s="3">
        <v>335227</v>
      </c>
      <c r="X114" s="3">
        <v>265712</v>
      </c>
      <c r="Y114" s="3">
        <f t="shared" si="10"/>
        <v>290150</v>
      </c>
      <c r="Z114" s="3"/>
      <c r="AA114" s="3"/>
      <c r="AB114" s="3"/>
      <c r="AC114" s="3"/>
      <c r="AD114" s="3"/>
      <c r="AE114" s="89" t="s">
        <v>166</v>
      </c>
      <c r="AF114" s="90"/>
      <c r="AG114" s="92">
        <v>218215</v>
      </c>
      <c r="AH114" s="92">
        <v>256661</v>
      </c>
      <c r="AI114" s="92">
        <v>335227</v>
      </c>
      <c r="AJ114" s="92">
        <v>265985</v>
      </c>
      <c r="AK114" s="92">
        <v>290150</v>
      </c>
    </row>
    <row r="115" spans="4:37" ht="16">
      <c r="D115" s="15" t="s">
        <v>167</v>
      </c>
      <c r="E115" s="25"/>
      <c r="F115" s="25"/>
      <c r="H115" s="15"/>
      <c r="I115" s="15"/>
      <c r="J115" s="8"/>
      <c r="K115" s="4">
        <v>-22255</v>
      </c>
      <c r="L115" s="4">
        <v>13588</v>
      </c>
      <c r="M115" s="4">
        <v>-64229</v>
      </c>
      <c r="N115" s="4">
        <v>19999</v>
      </c>
      <c r="O115" s="4">
        <v>-20440</v>
      </c>
      <c r="P115" s="4">
        <v>-15748</v>
      </c>
      <c r="Q115" s="4">
        <v>-1564</v>
      </c>
      <c r="R115" s="4">
        <v>12623</v>
      </c>
      <c r="S115" s="4">
        <v>-30191</v>
      </c>
      <c r="T115" s="4">
        <v>20623</v>
      </c>
      <c r="U115" s="4">
        <v>-31953</v>
      </c>
      <c r="V115" s="4">
        <v>-29075</v>
      </c>
      <c r="W115" s="4">
        <v>-64643</v>
      </c>
      <c r="X115" s="4">
        <v>12236</v>
      </c>
      <c r="Y115" s="3">
        <f t="shared" si="10"/>
        <v>-42803</v>
      </c>
      <c r="Z115" s="4"/>
      <c r="AA115" s="4"/>
      <c r="AB115" s="4"/>
      <c r="AC115" s="4"/>
      <c r="AD115" s="4"/>
      <c r="AE115" s="96" t="s">
        <v>167</v>
      </c>
      <c r="AF115" s="90"/>
      <c r="AG115" s="94">
        <v>-31953</v>
      </c>
      <c r="AH115" s="94">
        <v>-29075</v>
      </c>
      <c r="AI115" s="94">
        <v>-64643</v>
      </c>
      <c r="AJ115" s="94">
        <v>12236</v>
      </c>
      <c r="AK115" s="94">
        <v>-42803</v>
      </c>
    </row>
    <row r="116" spans="4:37" ht="16">
      <c r="D116" s="15" t="s">
        <v>168</v>
      </c>
      <c r="E116" s="25"/>
      <c r="F116" s="25"/>
      <c r="H116" s="15"/>
      <c r="I116" s="15"/>
      <c r="J116" s="8"/>
      <c r="K116" s="4">
        <v>-24895</v>
      </c>
      <c r="L116" s="4">
        <v>9488</v>
      </c>
      <c r="M116" s="4">
        <v>-19667</v>
      </c>
      <c r="N116" s="4">
        <v>-27089</v>
      </c>
      <c r="O116" s="4">
        <v>-8360</v>
      </c>
      <c r="P116" s="5">
        <v>853</v>
      </c>
      <c r="Q116" s="4">
        <v>2614</v>
      </c>
      <c r="R116" s="4">
        <v>-26404</v>
      </c>
      <c r="S116" s="4">
        <v>7204</v>
      </c>
      <c r="T116" s="4">
        <v>3114</v>
      </c>
      <c r="U116" s="4">
        <v>-16712</v>
      </c>
      <c r="V116" s="4">
        <v>-28475</v>
      </c>
      <c r="W116" s="4">
        <v>-96809</v>
      </c>
      <c r="X116" s="4">
        <v>-32384</v>
      </c>
      <c r="Y116" s="3">
        <f t="shared" si="10"/>
        <v>32203</v>
      </c>
      <c r="Z116" s="4"/>
      <c r="AA116" s="4"/>
      <c r="AB116" s="4"/>
      <c r="AC116" s="4"/>
      <c r="AD116" s="4"/>
      <c r="AE116" s="96" t="s">
        <v>168</v>
      </c>
      <c r="AF116" s="90"/>
      <c r="AG116" s="94">
        <v>-16712</v>
      </c>
      <c r="AH116" s="94">
        <v>-28475</v>
      </c>
      <c r="AI116" s="94">
        <v>-96809</v>
      </c>
      <c r="AJ116" s="94">
        <v>-32384</v>
      </c>
      <c r="AK116" s="94">
        <v>32203</v>
      </c>
    </row>
    <row r="117" spans="4:37" ht="31">
      <c r="D117" s="15" t="s">
        <v>169</v>
      </c>
      <c r="E117" s="25"/>
      <c r="F117" s="25"/>
      <c r="H117" s="15"/>
      <c r="I117" s="15"/>
      <c r="J117" s="8"/>
      <c r="K117" s="4">
        <v>3122</v>
      </c>
      <c r="L117" s="4">
        <v>9871</v>
      </c>
      <c r="M117" s="4">
        <v>17917</v>
      </c>
      <c r="N117" s="4">
        <v>27321</v>
      </c>
      <c r="O117" s="4">
        <v>-16184</v>
      </c>
      <c r="P117" s="4">
        <v>28541</v>
      </c>
      <c r="Q117" s="4">
        <v>9148</v>
      </c>
      <c r="R117" s="4">
        <v>40022</v>
      </c>
      <c r="S117" s="4">
        <v>5451</v>
      </c>
      <c r="T117" s="4">
        <v>14082</v>
      </c>
      <c r="U117" s="4">
        <v>1005</v>
      </c>
      <c r="V117" s="4">
        <v>29623</v>
      </c>
      <c r="W117" s="4">
        <v>24796</v>
      </c>
      <c r="X117" s="4">
        <v>32078</v>
      </c>
      <c r="Y117" s="3">
        <f t="shared" si="10"/>
        <v>-15693</v>
      </c>
      <c r="Z117" s="4"/>
      <c r="AA117" s="4"/>
      <c r="AB117" s="4"/>
      <c r="AC117" s="4"/>
      <c r="AD117" s="4"/>
      <c r="AE117" s="96" t="s">
        <v>169</v>
      </c>
      <c r="AF117" s="90"/>
      <c r="AG117" s="94">
        <v>1005</v>
      </c>
      <c r="AH117" s="94">
        <v>29623</v>
      </c>
      <c r="AI117" s="94">
        <v>24796</v>
      </c>
      <c r="AJ117" s="94">
        <v>31806</v>
      </c>
      <c r="AK117" s="94">
        <v>-15693</v>
      </c>
    </row>
    <row r="118" spans="4:37" ht="16">
      <c r="D118" s="15" t="s">
        <v>170</v>
      </c>
      <c r="E118" s="25"/>
      <c r="F118" s="25"/>
      <c r="H118" s="15"/>
      <c r="I118" s="15"/>
      <c r="J118" s="8"/>
      <c r="K118" s="4">
        <v>-1172</v>
      </c>
      <c r="L118" s="4">
        <v>-35192</v>
      </c>
      <c r="M118" s="5">
        <v>406</v>
      </c>
      <c r="N118" s="5">
        <v>-885</v>
      </c>
      <c r="O118" s="4">
        <v>-10883</v>
      </c>
      <c r="P118" s="4">
        <v>-4138</v>
      </c>
      <c r="Q118" s="5">
        <v>660</v>
      </c>
      <c r="R118" s="5">
        <v>52</v>
      </c>
      <c r="S118" s="4">
        <v>-4644</v>
      </c>
      <c r="T118" s="5">
        <v>583</v>
      </c>
      <c r="U118" s="5">
        <v>-259</v>
      </c>
      <c r="V118" s="4">
        <v>-1559</v>
      </c>
      <c r="W118" s="5">
        <v>-339</v>
      </c>
      <c r="X118" s="4">
        <v>1741</v>
      </c>
      <c r="Y118" s="3">
        <f t="shared" si="10"/>
        <v>-2173</v>
      </c>
      <c r="Z118" s="5"/>
      <c r="AA118" s="5"/>
      <c r="AB118" s="5"/>
      <c r="AC118" s="5"/>
      <c r="AD118" s="5"/>
      <c r="AE118" s="96" t="s">
        <v>170</v>
      </c>
      <c r="AF118" s="90"/>
      <c r="AG118" s="90">
        <v>-259</v>
      </c>
      <c r="AH118" s="94">
        <v>-1559</v>
      </c>
      <c r="AI118" s="90">
        <v>-339</v>
      </c>
      <c r="AJ118" s="94">
        <v>1741</v>
      </c>
      <c r="AK118" s="94">
        <v>-2173</v>
      </c>
    </row>
    <row r="119" spans="4:37" ht="16">
      <c r="D119" s="15" t="s">
        <v>171</v>
      </c>
      <c r="E119" s="25"/>
      <c r="F119" s="25"/>
      <c r="H119" s="15"/>
      <c r="I119" s="15"/>
      <c r="J119" s="8"/>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96" t="s">
        <v>171</v>
      </c>
      <c r="AF119" s="90"/>
      <c r="AG119" s="90">
        <v>0</v>
      </c>
      <c r="AH119" s="90">
        <v>0</v>
      </c>
      <c r="AI119" s="90">
        <v>0</v>
      </c>
      <c r="AJ119" s="90">
        <v>0</v>
      </c>
      <c r="AK119" s="90">
        <v>0</v>
      </c>
    </row>
    <row r="120" spans="4:37" ht="16">
      <c r="D120" s="15" t="s">
        <v>172</v>
      </c>
      <c r="E120" s="25"/>
      <c r="F120" s="25"/>
      <c r="H120" s="15"/>
      <c r="I120" s="15"/>
      <c r="J120" s="8"/>
      <c r="K120" s="4">
        <v>-1205</v>
      </c>
      <c r="L120" s="5">
        <v>-52</v>
      </c>
      <c r="M120" s="5">
        <v>-47</v>
      </c>
      <c r="N120" s="5">
        <v>0</v>
      </c>
      <c r="O120" s="4">
        <v>-1087</v>
      </c>
      <c r="P120" s="4">
        <v>-1296</v>
      </c>
      <c r="Q120" s="4">
        <v>-1391</v>
      </c>
      <c r="R120" s="4">
        <v>-1005</v>
      </c>
      <c r="S120" s="5">
        <v>-561</v>
      </c>
      <c r="T120" s="5">
        <v>-62</v>
      </c>
      <c r="U120" s="5">
        <v>-29</v>
      </c>
      <c r="V120" s="5">
        <v>0</v>
      </c>
      <c r="W120" s="5">
        <v>0</v>
      </c>
      <c r="X120" s="5">
        <v>-272</v>
      </c>
      <c r="Y120" s="3">
        <f t="shared" si="10"/>
        <v>-23667</v>
      </c>
      <c r="Z120" s="4"/>
      <c r="AA120" s="4"/>
      <c r="AB120" s="4"/>
      <c r="AC120" s="4"/>
      <c r="AD120" s="4"/>
      <c r="AE120" s="96" t="s">
        <v>172</v>
      </c>
      <c r="AF120" s="90"/>
      <c r="AG120" s="90">
        <v>-29</v>
      </c>
      <c r="AH120" s="90">
        <v>0</v>
      </c>
      <c r="AI120" s="90">
        <v>0</v>
      </c>
      <c r="AJ120" s="90">
        <v>-272</v>
      </c>
      <c r="AK120" s="94">
        <v>-23667</v>
      </c>
    </row>
    <row r="121" spans="4:37" ht="16">
      <c r="D121" s="15" t="s">
        <v>173</v>
      </c>
      <c r="E121" s="25"/>
      <c r="F121" s="25"/>
      <c r="H121" s="15"/>
      <c r="I121" s="15"/>
      <c r="J121" s="8"/>
      <c r="K121" s="4">
        <v>-5360</v>
      </c>
      <c r="L121" s="4">
        <v>-31391</v>
      </c>
      <c r="M121" s="4">
        <v>-25788</v>
      </c>
      <c r="N121" s="4">
        <v>-24274</v>
      </c>
      <c r="O121" s="4">
        <v>-17410</v>
      </c>
      <c r="P121" s="4">
        <v>-27216</v>
      </c>
      <c r="Q121" s="4">
        <v>-20280</v>
      </c>
      <c r="R121" s="4">
        <v>-36400</v>
      </c>
      <c r="S121" s="4">
        <v>-55409</v>
      </c>
      <c r="T121" s="4">
        <v>-38815</v>
      </c>
      <c r="U121" s="4">
        <v>-37200</v>
      </c>
      <c r="V121" s="4">
        <v>-49293</v>
      </c>
      <c r="W121" s="4">
        <v>-52821</v>
      </c>
      <c r="X121" s="4">
        <v>-46263</v>
      </c>
      <c r="Y121" s="3">
        <f t="shared" si="10"/>
        <v>-54104</v>
      </c>
      <c r="Z121" s="4"/>
      <c r="AA121" s="4"/>
      <c r="AB121" s="4"/>
      <c r="AC121" s="4"/>
      <c r="AD121" s="4"/>
      <c r="AE121" s="96" t="s">
        <v>173</v>
      </c>
      <c r="AF121" s="90"/>
      <c r="AG121" s="94">
        <v>-37200</v>
      </c>
      <c r="AH121" s="94">
        <v>-49293</v>
      </c>
      <c r="AI121" s="94">
        <v>-52821</v>
      </c>
      <c r="AJ121" s="94">
        <v>-46263</v>
      </c>
      <c r="AK121" s="94">
        <v>-54104</v>
      </c>
    </row>
    <row r="122" spans="4:37" ht="16">
      <c r="D122" s="15" t="s">
        <v>174</v>
      </c>
      <c r="E122" s="25"/>
      <c r="F122" s="25"/>
      <c r="H122" s="15"/>
      <c r="I122" s="15"/>
      <c r="J122" s="8"/>
      <c r="K122" s="5">
        <v>0</v>
      </c>
      <c r="L122" s="5">
        <v>0</v>
      </c>
      <c r="M122" s="4">
        <v>8092</v>
      </c>
      <c r="N122" s="5">
        <v>0</v>
      </c>
      <c r="O122" s="4">
        <v>2057</v>
      </c>
      <c r="P122" s="4">
        <v>1167</v>
      </c>
      <c r="Q122" s="4">
        <v>1172</v>
      </c>
      <c r="R122" s="5">
        <v>0</v>
      </c>
      <c r="S122" s="5">
        <v>0</v>
      </c>
      <c r="T122" s="5">
        <v>0</v>
      </c>
      <c r="U122" s="5">
        <v>0</v>
      </c>
      <c r="V122" s="5">
        <v>0</v>
      </c>
      <c r="W122" s="5">
        <v>0</v>
      </c>
      <c r="X122" s="5">
        <v>0</v>
      </c>
      <c r="Y122" s="3">
        <f t="shared" si="10"/>
        <v>0</v>
      </c>
      <c r="Z122" s="5"/>
      <c r="AA122" s="5"/>
      <c r="AB122" s="5"/>
      <c r="AC122" s="5"/>
      <c r="AD122" s="5"/>
      <c r="AE122" s="96" t="s">
        <v>174</v>
      </c>
      <c r="AF122" s="90"/>
      <c r="AG122" s="90">
        <v>0</v>
      </c>
      <c r="AH122" s="90">
        <v>0</v>
      </c>
      <c r="AI122" s="90">
        <v>0</v>
      </c>
      <c r="AJ122" s="90">
        <v>0</v>
      </c>
      <c r="AK122" s="90">
        <v>0</v>
      </c>
    </row>
    <row r="123" spans="4:37" ht="16">
      <c r="D123" s="15" t="s">
        <v>175</v>
      </c>
      <c r="E123" s="25"/>
      <c r="F123" s="25"/>
      <c r="H123" s="15"/>
      <c r="I123" s="15"/>
      <c r="J123" s="8"/>
      <c r="K123" s="4">
        <v>-1555</v>
      </c>
      <c r="L123" s="4">
        <v>-9337</v>
      </c>
      <c r="M123" s="4">
        <v>-2794</v>
      </c>
      <c r="N123" s="4">
        <v>-3114</v>
      </c>
      <c r="O123" s="4">
        <v>-5965</v>
      </c>
      <c r="P123" s="4">
        <v>-8882</v>
      </c>
      <c r="Q123" s="4">
        <v>-5614</v>
      </c>
      <c r="R123" s="4">
        <v>-9322</v>
      </c>
      <c r="S123" s="4">
        <v>-18774</v>
      </c>
      <c r="T123" s="4">
        <v>-14212</v>
      </c>
      <c r="U123" s="4">
        <v>-7873</v>
      </c>
      <c r="V123" s="4">
        <v>-11961</v>
      </c>
      <c r="W123" s="4">
        <v>-17599</v>
      </c>
      <c r="X123" s="4">
        <v>-19845</v>
      </c>
      <c r="Y123" s="3">
        <f t="shared" si="10"/>
        <v>-19546</v>
      </c>
      <c r="Z123" s="4"/>
      <c r="AA123" s="4"/>
      <c r="AB123" s="4"/>
      <c r="AC123" s="4"/>
      <c r="AD123" s="4"/>
      <c r="AE123" s="96" t="s">
        <v>175</v>
      </c>
      <c r="AF123" s="90"/>
      <c r="AG123" s="94">
        <v>-7873</v>
      </c>
      <c r="AH123" s="94">
        <v>-11961</v>
      </c>
      <c r="AI123" s="94">
        <v>-17599</v>
      </c>
      <c r="AJ123" s="94">
        <v>-19845</v>
      </c>
      <c r="AK123" s="94">
        <v>-19546</v>
      </c>
    </row>
    <row r="124" spans="4:37" ht="16">
      <c r="D124" s="18" t="s">
        <v>176</v>
      </c>
      <c r="E124" s="28"/>
      <c r="F124" s="28"/>
      <c r="H124" s="3"/>
      <c r="I124" s="18"/>
      <c r="J124" s="8"/>
      <c r="K124" s="3">
        <v>-3845</v>
      </c>
      <c r="L124" s="3">
        <v>98199</v>
      </c>
      <c r="M124" s="3">
        <v>8203</v>
      </c>
      <c r="N124" s="3">
        <v>77150</v>
      </c>
      <c r="O124" s="3">
        <v>8627</v>
      </c>
      <c r="P124" s="3">
        <v>70618</v>
      </c>
      <c r="Q124" s="3">
        <v>101816</v>
      </c>
      <c r="R124" s="3">
        <v>223433</v>
      </c>
      <c r="S124" s="3">
        <v>119658</v>
      </c>
      <c r="T124" s="3">
        <v>198630</v>
      </c>
      <c r="U124" s="3">
        <v>125195</v>
      </c>
      <c r="V124" s="3">
        <v>165922</v>
      </c>
      <c r="W124" s="3">
        <v>127811</v>
      </c>
      <c r="X124" s="3">
        <v>213004</v>
      </c>
      <c r="Y124" s="3">
        <f t="shared" si="10"/>
        <v>164368</v>
      </c>
      <c r="Z124" s="3"/>
      <c r="AA124" s="3"/>
      <c r="AB124" s="3"/>
      <c r="AC124" s="3"/>
      <c r="AD124" s="3"/>
      <c r="AE124" s="89" t="s">
        <v>176</v>
      </c>
      <c r="AF124" s="90"/>
      <c r="AG124" s="92">
        <v>125195</v>
      </c>
      <c r="AH124" s="92">
        <v>165922</v>
      </c>
      <c r="AI124" s="92">
        <v>127811</v>
      </c>
      <c r="AJ124" s="92">
        <v>213004</v>
      </c>
      <c r="AK124" s="92">
        <v>164368</v>
      </c>
    </row>
    <row r="125" spans="4:37" ht="16">
      <c r="D125" s="12" t="s">
        <v>177</v>
      </c>
      <c r="E125" s="22"/>
      <c r="F125" s="22"/>
      <c r="H125" s="2"/>
      <c r="I125" s="12"/>
      <c r="J125" s="8"/>
      <c r="K125" s="2"/>
      <c r="L125" s="2"/>
      <c r="M125" s="2"/>
      <c r="N125" s="2"/>
      <c r="O125" s="2"/>
      <c r="P125" s="2"/>
      <c r="Q125" s="2"/>
      <c r="R125" s="2"/>
      <c r="S125" s="2"/>
      <c r="T125" s="2"/>
      <c r="U125" s="2"/>
      <c r="V125" s="2"/>
      <c r="W125" s="2"/>
      <c r="X125" s="2"/>
      <c r="Y125" s="3">
        <f t="shared" si="10"/>
        <v>0</v>
      </c>
      <c r="Z125" s="2"/>
      <c r="AA125" s="2"/>
      <c r="AB125" s="2"/>
      <c r="AC125" s="2"/>
      <c r="AD125" s="2"/>
      <c r="AE125" s="89" t="s">
        <v>177</v>
      </c>
      <c r="AF125" s="90"/>
      <c r="AG125" s="91"/>
      <c r="AH125" s="91"/>
      <c r="AI125" s="91"/>
      <c r="AJ125" s="91"/>
      <c r="AK125" s="91"/>
    </row>
    <row r="126" spans="4:37" ht="31">
      <c r="D126" s="18" t="s">
        <v>178</v>
      </c>
      <c r="E126" s="28"/>
      <c r="F126" s="28"/>
      <c r="H126" s="3"/>
      <c r="I126" s="18"/>
      <c r="J126" s="8"/>
      <c r="K126" s="3">
        <v>-2643</v>
      </c>
      <c r="L126" s="3">
        <v>-2543</v>
      </c>
      <c r="M126" s="3">
        <v>-3854</v>
      </c>
      <c r="N126" s="3">
        <v>-56239</v>
      </c>
      <c r="O126" s="3">
        <v>-31449</v>
      </c>
      <c r="P126" s="3">
        <v>-52438</v>
      </c>
      <c r="Q126" s="3">
        <v>-40470</v>
      </c>
      <c r="R126" s="3">
        <v>-36072</v>
      </c>
      <c r="S126" s="3">
        <v>-66213</v>
      </c>
      <c r="T126" s="3">
        <v>-71548</v>
      </c>
      <c r="U126" s="3">
        <v>-39660</v>
      </c>
      <c r="V126" s="3">
        <v>-48758</v>
      </c>
      <c r="W126" s="3">
        <v>-116576</v>
      </c>
      <c r="X126" s="3">
        <v>-54158</v>
      </c>
      <c r="Y126" s="3">
        <f t="shared" si="10"/>
        <v>-41805</v>
      </c>
      <c r="Z126" s="3"/>
      <c r="AA126" s="3"/>
      <c r="AB126" s="3"/>
      <c r="AC126" s="3"/>
      <c r="AD126" s="3"/>
      <c r="AE126" s="89" t="s">
        <v>178</v>
      </c>
      <c r="AF126" s="90"/>
      <c r="AG126" s="92">
        <v>-39660</v>
      </c>
      <c r="AH126" s="92">
        <v>-48758</v>
      </c>
      <c r="AI126" s="92">
        <v>-116576</v>
      </c>
      <c r="AJ126" s="92">
        <v>-54158</v>
      </c>
      <c r="AK126" s="92">
        <v>-41805</v>
      </c>
    </row>
    <row r="127" spans="4:37" ht="31">
      <c r="D127" s="18" t="s">
        <v>179</v>
      </c>
      <c r="E127" s="28"/>
      <c r="F127" s="28"/>
      <c r="H127" s="3"/>
      <c r="I127" s="18"/>
      <c r="J127" s="8"/>
      <c r="K127" s="2">
        <v>0</v>
      </c>
      <c r="L127" s="2">
        <v>51</v>
      </c>
      <c r="M127" s="2">
        <v>142</v>
      </c>
      <c r="N127" s="2">
        <v>101</v>
      </c>
      <c r="O127" s="2">
        <v>346</v>
      </c>
      <c r="P127" s="2">
        <v>188</v>
      </c>
      <c r="Q127" s="2">
        <v>114</v>
      </c>
      <c r="R127" s="2">
        <v>281</v>
      </c>
      <c r="S127" s="2">
        <v>855</v>
      </c>
      <c r="T127" s="2">
        <v>50</v>
      </c>
      <c r="U127" s="2">
        <v>144</v>
      </c>
      <c r="V127" s="2">
        <v>68</v>
      </c>
      <c r="W127" s="2">
        <v>33</v>
      </c>
      <c r="X127" s="2">
        <v>138</v>
      </c>
      <c r="Y127" s="3">
        <f t="shared" si="10"/>
        <v>286</v>
      </c>
      <c r="Z127" s="2"/>
      <c r="AA127" s="2"/>
      <c r="AB127" s="2"/>
      <c r="AC127" s="2"/>
      <c r="AD127" s="2"/>
      <c r="AE127" s="89" t="s">
        <v>179</v>
      </c>
      <c r="AF127" s="90"/>
      <c r="AG127" s="91">
        <v>144</v>
      </c>
      <c r="AH127" s="91">
        <v>68</v>
      </c>
      <c r="AI127" s="91">
        <v>33</v>
      </c>
      <c r="AJ127" s="91">
        <v>138</v>
      </c>
      <c r="AK127" s="91">
        <v>286</v>
      </c>
    </row>
    <row r="128" spans="4:37" ht="16">
      <c r="D128" s="18" t="s">
        <v>180</v>
      </c>
      <c r="E128" s="28"/>
      <c r="F128" s="28"/>
      <c r="H128" s="18"/>
      <c r="I128" s="18"/>
      <c r="J128" s="8"/>
      <c r="K128" s="3">
        <v>-6000</v>
      </c>
      <c r="L128" s="3">
        <v>-25913</v>
      </c>
      <c r="M128" s="3">
        <v>-36900</v>
      </c>
      <c r="N128" s="2">
        <v>0</v>
      </c>
      <c r="O128" s="2">
        <v>0</v>
      </c>
      <c r="P128" s="3">
        <v>-20000</v>
      </c>
      <c r="Q128" s="3">
        <v>-15000</v>
      </c>
      <c r="R128" s="2">
        <v>0</v>
      </c>
      <c r="S128" s="2">
        <v>0</v>
      </c>
      <c r="T128" s="2">
        <v>0</v>
      </c>
      <c r="U128" s="2">
        <v>0</v>
      </c>
      <c r="V128" s="2">
        <v>0</v>
      </c>
      <c r="W128" s="3">
        <v>-15000</v>
      </c>
      <c r="X128" s="2">
        <v>0</v>
      </c>
      <c r="Y128" s="3">
        <f t="shared" si="10"/>
        <v>0</v>
      </c>
      <c r="Z128" s="2"/>
      <c r="AA128" s="2"/>
      <c r="AB128" s="2"/>
      <c r="AC128" s="2"/>
      <c r="AD128" s="2"/>
      <c r="AE128" s="89" t="s">
        <v>180</v>
      </c>
      <c r="AF128" s="90"/>
      <c r="AG128" s="91">
        <v>0</v>
      </c>
      <c r="AH128" s="91">
        <v>0</v>
      </c>
      <c r="AI128" s="92">
        <v>-15000</v>
      </c>
      <c r="AJ128" s="91">
        <v>0</v>
      </c>
      <c r="AK128" s="91">
        <v>0</v>
      </c>
    </row>
    <row r="129" spans="4:37" ht="31">
      <c r="D129" s="18" t="s">
        <v>181</v>
      </c>
      <c r="E129" s="28"/>
      <c r="F129" s="28"/>
      <c r="H129" s="18"/>
      <c r="I129" s="18"/>
      <c r="J129" s="8"/>
      <c r="K129" s="3">
        <v>9000</v>
      </c>
      <c r="L129" s="2">
        <v>0</v>
      </c>
      <c r="M129" s="3">
        <v>12900</v>
      </c>
      <c r="N129" s="3">
        <v>49913</v>
      </c>
      <c r="O129" s="2">
        <v>0</v>
      </c>
      <c r="P129" s="2">
        <v>0</v>
      </c>
      <c r="Q129" s="2">
        <v>0</v>
      </c>
      <c r="R129" s="3">
        <v>35000</v>
      </c>
      <c r="S129" s="2">
        <v>0</v>
      </c>
      <c r="T129" s="2">
        <v>0</v>
      </c>
      <c r="U129" s="2">
        <v>0</v>
      </c>
      <c r="V129" s="2">
        <v>0</v>
      </c>
      <c r="W129" s="3">
        <v>15000</v>
      </c>
      <c r="X129" s="2">
        <v>0</v>
      </c>
      <c r="Y129" s="3">
        <f t="shared" si="10"/>
        <v>0</v>
      </c>
      <c r="Z129" s="2"/>
      <c r="AA129" s="2"/>
      <c r="AB129" s="2"/>
      <c r="AC129" s="2"/>
      <c r="AD129" s="2"/>
      <c r="AE129" s="89" t="s">
        <v>181</v>
      </c>
      <c r="AF129" s="90"/>
      <c r="AG129" s="91">
        <v>0</v>
      </c>
      <c r="AH129" s="91">
        <v>0</v>
      </c>
      <c r="AI129" s="92">
        <v>15000</v>
      </c>
      <c r="AJ129" s="91">
        <v>0</v>
      </c>
      <c r="AK129" s="91">
        <v>0</v>
      </c>
    </row>
    <row r="130" spans="4:37" ht="16">
      <c r="D130" s="18" t="s">
        <v>182</v>
      </c>
      <c r="E130" s="28"/>
      <c r="F130" s="28"/>
      <c r="H130" s="18"/>
      <c r="I130" s="18"/>
      <c r="J130" s="8"/>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182</v>
      </c>
      <c r="AF130" s="90"/>
      <c r="AG130" s="91">
        <v>0</v>
      </c>
      <c r="AH130" s="91">
        <v>0</v>
      </c>
      <c r="AI130" s="91">
        <v>0</v>
      </c>
      <c r="AJ130" s="91">
        <v>0</v>
      </c>
      <c r="AK130" s="91">
        <v>0</v>
      </c>
    </row>
    <row r="131" spans="4:37" ht="16">
      <c r="D131" s="18" t="s">
        <v>183</v>
      </c>
      <c r="E131" s="28"/>
      <c r="F131" s="28"/>
      <c r="H131" s="18"/>
      <c r="I131" s="18"/>
      <c r="J131" s="8"/>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183</v>
      </c>
      <c r="AF131" s="90"/>
      <c r="AG131" s="91">
        <v>0</v>
      </c>
      <c r="AH131" s="91">
        <v>0</v>
      </c>
      <c r="AI131" s="91">
        <v>0</v>
      </c>
      <c r="AJ131" s="91">
        <v>0</v>
      </c>
      <c r="AK131" s="91">
        <v>0</v>
      </c>
    </row>
    <row r="132" spans="4:37" ht="16">
      <c r="D132" s="18" t="s">
        <v>184</v>
      </c>
      <c r="E132" s="28"/>
      <c r="F132" s="28"/>
      <c r="H132" s="18"/>
      <c r="I132" s="18"/>
      <c r="J132" s="8"/>
      <c r="K132" s="2">
        <v>0</v>
      </c>
      <c r="L132" s="2">
        <v>0</v>
      </c>
      <c r="M132" s="2">
        <v>0</v>
      </c>
      <c r="N132" s="2">
        <v>0</v>
      </c>
      <c r="O132" s="2">
        <v>0</v>
      </c>
      <c r="P132" s="2">
        <v>0</v>
      </c>
      <c r="Q132" s="2">
        <v>0</v>
      </c>
      <c r="R132" s="3">
        <v>-55000</v>
      </c>
      <c r="S132" s="2">
        <v>0</v>
      </c>
      <c r="T132" s="2">
        <v>0</v>
      </c>
      <c r="U132" s="2">
        <v>0</v>
      </c>
      <c r="V132" s="2">
        <v>0</v>
      </c>
      <c r="W132" s="2">
        <v>0</v>
      </c>
      <c r="X132" s="2">
        <v>0</v>
      </c>
      <c r="Y132" s="3">
        <f t="shared" si="10"/>
        <v>0</v>
      </c>
      <c r="Z132" s="2"/>
      <c r="AA132" s="2"/>
      <c r="AB132" s="2"/>
      <c r="AC132" s="2"/>
      <c r="AD132" s="2"/>
      <c r="AE132" s="89" t="s">
        <v>184</v>
      </c>
      <c r="AF132" s="90"/>
      <c r="AG132" s="91">
        <v>0</v>
      </c>
      <c r="AH132" s="91">
        <v>0</v>
      </c>
      <c r="AI132" s="91">
        <v>0</v>
      </c>
      <c r="AJ132" s="91">
        <v>0</v>
      </c>
      <c r="AK132" s="91">
        <v>0</v>
      </c>
    </row>
    <row r="133" spans="4:37" ht="16">
      <c r="D133" s="18" t="s">
        <v>185</v>
      </c>
      <c r="E133" s="28"/>
      <c r="F133" s="28"/>
      <c r="H133" s="18"/>
      <c r="I133" s="18"/>
      <c r="J133" s="8"/>
      <c r="K133" s="2">
        <v>0</v>
      </c>
      <c r="L133" s="2">
        <v>0</v>
      </c>
      <c r="M133" s="2">
        <v>0</v>
      </c>
      <c r="N133" s="2">
        <v>0</v>
      </c>
      <c r="O133" s="2">
        <v>0</v>
      </c>
      <c r="P133" s="2">
        <v>0</v>
      </c>
      <c r="Q133" s="2">
        <v>0</v>
      </c>
      <c r="R133" s="2">
        <v>0</v>
      </c>
      <c r="S133" s="2">
        <v>0</v>
      </c>
      <c r="T133" s="2">
        <v>0</v>
      </c>
      <c r="U133" s="2">
        <v>0</v>
      </c>
      <c r="V133" s="2">
        <v>0</v>
      </c>
      <c r="W133" s="2">
        <v>0</v>
      </c>
      <c r="X133" s="2">
        <v>0</v>
      </c>
      <c r="Y133" s="3">
        <f t="shared" si="10"/>
        <v>0</v>
      </c>
      <c r="Z133" s="2"/>
      <c r="AA133" s="2"/>
      <c r="AB133" s="2"/>
      <c r="AC133" s="2"/>
      <c r="AD133" s="2"/>
      <c r="AE133" s="89" t="s">
        <v>185</v>
      </c>
      <c r="AF133" s="90"/>
      <c r="AG133" s="91">
        <v>0</v>
      </c>
      <c r="AH133" s="91">
        <v>0</v>
      </c>
      <c r="AI133" s="91">
        <v>0</v>
      </c>
      <c r="AJ133" s="91">
        <v>0</v>
      </c>
      <c r="AK133" s="91">
        <v>0</v>
      </c>
    </row>
    <row r="134" spans="4:37" ht="16">
      <c r="D134" s="18" t="s">
        <v>186</v>
      </c>
      <c r="E134" s="28"/>
      <c r="F134" s="28"/>
      <c r="H134" s="18"/>
      <c r="I134" s="18"/>
      <c r="J134" s="8"/>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89" t="s">
        <v>186</v>
      </c>
      <c r="AF134" s="90"/>
      <c r="AG134" s="91">
        <v>0</v>
      </c>
      <c r="AH134" s="91">
        <v>0</v>
      </c>
      <c r="AI134" s="91">
        <v>0</v>
      </c>
      <c r="AJ134" s="91">
        <v>0</v>
      </c>
      <c r="AK134" s="91">
        <v>0</v>
      </c>
    </row>
    <row r="135" spans="4:37" ht="16">
      <c r="D135" s="18" t="s">
        <v>187</v>
      </c>
      <c r="E135" s="28"/>
      <c r="F135" s="28"/>
      <c r="H135" s="18"/>
      <c r="I135" s="18"/>
      <c r="J135" s="8"/>
      <c r="K135" s="3">
        <v>1233</v>
      </c>
      <c r="L135" s="3">
        <v>3490</v>
      </c>
      <c r="M135" s="3">
        <v>8768</v>
      </c>
      <c r="N135" s="3">
        <v>6958</v>
      </c>
      <c r="O135" s="3">
        <v>3662</v>
      </c>
      <c r="P135" s="3">
        <v>4835</v>
      </c>
      <c r="Q135" s="3">
        <v>4595</v>
      </c>
      <c r="R135" s="3">
        <v>8334</v>
      </c>
      <c r="S135" s="3">
        <v>8183</v>
      </c>
      <c r="T135" s="3">
        <v>5249</v>
      </c>
      <c r="U135" s="3">
        <v>4436</v>
      </c>
      <c r="V135" s="3">
        <v>6940</v>
      </c>
      <c r="W135" s="3">
        <v>4508</v>
      </c>
      <c r="X135" s="2">
        <v>372</v>
      </c>
      <c r="Y135" s="3">
        <f t="shared" si="10"/>
        <v>27313</v>
      </c>
      <c r="Z135" s="3"/>
      <c r="AA135" s="3"/>
      <c r="AB135" s="3"/>
      <c r="AC135" s="3"/>
      <c r="AD135" s="3"/>
      <c r="AE135" s="89" t="s">
        <v>187</v>
      </c>
      <c r="AF135" s="90"/>
      <c r="AG135" s="92">
        <v>4436</v>
      </c>
      <c r="AH135" s="92">
        <v>6940</v>
      </c>
      <c r="AI135" s="92">
        <v>4508</v>
      </c>
      <c r="AJ135" s="91">
        <v>372</v>
      </c>
      <c r="AK135" s="92">
        <v>27313</v>
      </c>
    </row>
    <row r="136" spans="4:37" ht="31">
      <c r="D136" s="18" t="s">
        <v>188</v>
      </c>
      <c r="E136" s="28"/>
      <c r="F136" s="28"/>
      <c r="H136" s="18"/>
      <c r="I136" s="18"/>
      <c r="J136" s="8"/>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188</v>
      </c>
      <c r="AF136" s="90"/>
      <c r="AG136" s="91">
        <v>0</v>
      </c>
      <c r="AH136" s="91">
        <v>0</v>
      </c>
      <c r="AI136" s="91">
        <v>0</v>
      </c>
      <c r="AJ136" s="91">
        <v>0</v>
      </c>
      <c r="AK136" s="91">
        <v>0</v>
      </c>
    </row>
    <row r="137" spans="4:37" ht="16">
      <c r="D137" s="18" t="s">
        <v>189</v>
      </c>
      <c r="E137" s="28"/>
      <c r="F137" s="28"/>
      <c r="H137" s="18"/>
      <c r="I137" s="18"/>
      <c r="J137" s="8"/>
      <c r="K137" s="3">
        <v>1590</v>
      </c>
      <c r="L137" s="3">
        <v>-24915</v>
      </c>
      <c r="M137" s="3">
        <v>-18944</v>
      </c>
      <c r="N137" s="2">
        <v>733</v>
      </c>
      <c r="O137" s="3">
        <v>-27440</v>
      </c>
      <c r="P137" s="3">
        <v>-67415</v>
      </c>
      <c r="Q137" s="3">
        <v>-50761</v>
      </c>
      <c r="R137" s="3">
        <v>-47456</v>
      </c>
      <c r="S137" s="3">
        <v>-57176</v>
      </c>
      <c r="T137" s="3">
        <v>-66249</v>
      </c>
      <c r="U137" s="3">
        <v>-35079</v>
      </c>
      <c r="V137" s="3">
        <v>-41750</v>
      </c>
      <c r="W137" s="3">
        <v>-112035</v>
      </c>
      <c r="X137" s="3">
        <v>-53648</v>
      </c>
      <c r="Y137" s="3">
        <f t="shared" si="10"/>
        <v>-14206</v>
      </c>
      <c r="Z137" s="3"/>
      <c r="AA137" s="3"/>
      <c r="AB137" s="3"/>
      <c r="AC137" s="3"/>
      <c r="AD137" s="3"/>
      <c r="AE137" s="89" t="s">
        <v>189</v>
      </c>
      <c r="AF137" s="90"/>
      <c r="AG137" s="92">
        <v>-35079</v>
      </c>
      <c r="AH137" s="92">
        <v>-41750</v>
      </c>
      <c r="AI137" s="92">
        <v>-112035</v>
      </c>
      <c r="AJ137" s="92">
        <v>-53648</v>
      </c>
      <c r="AK137" s="92">
        <v>-14206</v>
      </c>
    </row>
    <row r="138" spans="4:37" ht="16">
      <c r="D138" s="12" t="s">
        <v>190</v>
      </c>
      <c r="E138" s="22"/>
      <c r="F138" s="22"/>
      <c r="H138" s="12"/>
      <c r="I138" s="12"/>
      <c r="J138" s="8"/>
      <c r="K138" s="2"/>
      <c r="L138" s="2"/>
      <c r="M138" s="2"/>
      <c r="N138" s="2"/>
      <c r="O138" s="2"/>
      <c r="P138" s="2"/>
      <c r="Q138" s="2"/>
      <c r="R138" s="2"/>
      <c r="S138" s="2"/>
      <c r="T138" s="2"/>
      <c r="U138" s="2"/>
      <c r="V138" s="2"/>
      <c r="W138" s="2"/>
      <c r="X138" s="2"/>
      <c r="Y138" s="3">
        <f t="shared" si="10"/>
        <v>0</v>
      </c>
      <c r="Z138" s="2"/>
      <c r="AA138" s="2"/>
      <c r="AB138" s="2"/>
      <c r="AC138" s="2"/>
      <c r="AD138" s="2"/>
      <c r="AE138" s="89" t="s">
        <v>190</v>
      </c>
      <c r="AF138" s="90"/>
      <c r="AG138" s="91"/>
      <c r="AH138" s="91"/>
      <c r="AI138" s="91"/>
      <c r="AJ138" s="91"/>
      <c r="AK138" s="91"/>
    </row>
    <row r="139" spans="4:37" ht="31">
      <c r="D139" s="18" t="s">
        <v>191</v>
      </c>
      <c r="E139" s="28"/>
      <c r="F139" s="28"/>
      <c r="H139" s="18"/>
      <c r="I139" s="18"/>
      <c r="J139" s="8"/>
      <c r="K139" s="2">
        <v>0</v>
      </c>
      <c r="L139" s="2">
        <v>0</v>
      </c>
      <c r="M139" s="2">
        <v>0</v>
      </c>
      <c r="N139" s="2">
        <v>0</v>
      </c>
      <c r="O139" s="2">
        <v>0</v>
      </c>
      <c r="P139" s="2">
        <v>0</v>
      </c>
      <c r="Q139" s="2">
        <v>0</v>
      </c>
      <c r="R139" s="2">
        <v>0</v>
      </c>
      <c r="S139" s="2">
        <v>0</v>
      </c>
      <c r="T139" s="2">
        <v>0</v>
      </c>
      <c r="U139" s="2">
        <v>0</v>
      </c>
      <c r="V139" s="2">
        <v>0</v>
      </c>
      <c r="W139" s="2">
        <v>0</v>
      </c>
      <c r="X139" s="2">
        <v>0</v>
      </c>
      <c r="Y139" s="3">
        <f t="shared" si="10"/>
        <v>0</v>
      </c>
      <c r="Z139" s="3"/>
      <c r="AA139" s="3"/>
      <c r="AB139" s="3"/>
      <c r="AC139" s="3"/>
      <c r="AD139" s="3"/>
      <c r="AE139" s="89" t="s">
        <v>191</v>
      </c>
      <c r="AF139" s="90"/>
      <c r="AG139" s="91">
        <v>0</v>
      </c>
      <c r="AH139" s="91">
        <v>0</v>
      </c>
      <c r="AI139" s="91">
        <v>0</v>
      </c>
      <c r="AJ139" s="91">
        <v>0</v>
      </c>
      <c r="AK139" s="91">
        <v>0</v>
      </c>
    </row>
    <row r="140" spans="4:37" ht="31">
      <c r="D140" s="18" t="s">
        <v>192</v>
      </c>
      <c r="E140" s="28"/>
      <c r="F140" s="28"/>
      <c r="H140" s="18"/>
      <c r="I140" s="18"/>
      <c r="J140" s="8"/>
      <c r="K140" s="2">
        <v>0</v>
      </c>
      <c r="L140" s="2">
        <v>0</v>
      </c>
      <c r="M140" s="2">
        <v>0</v>
      </c>
      <c r="N140" s="2">
        <v>0</v>
      </c>
      <c r="O140" s="2">
        <v>0</v>
      </c>
      <c r="P140" s="2">
        <v>0</v>
      </c>
      <c r="Q140" s="2">
        <v>0</v>
      </c>
      <c r="R140" s="2">
        <v>0</v>
      </c>
      <c r="S140" s="2">
        <v>0</v>
      </c>
      <c r="T140" s="2">
        <v>0</v>
      </c>
      <c r="U140" s="2">
        <v>0</v>
      </c>
      <c r="V140" s="2">
        <v>0</v>
      </c>
      <c r="W140" s="2">
        <v>0</v>
      </c>
      <c r="X140" s="2">
        <v>0</v>
      </c>
      <c r="Y140" s="3">
        <f t="shared" si="10"/>
        <v>0</v>
      </c>
      <c r="Z140" s="2"/>
      <c r="AA140" s="2"/>
      <c r="AB140" s="2"/>
      <c r="AC140" s="2"/>
      <c r="AD140" s="2"/>
      <c r="AE140" s="89" t="s">
        <v>192</v>
      </c>
      <c r="AF140" s="90"/>
      <c r="AG140" s="91">
        <v>0</v>
      </c>
      <c r="AH140" s="91">
        <v>0</v>
      </c>
      <c r="AI140" s="91">
        <v>0</v>
      </c>
      <c r="AJ140" s="91">
        <v>0</v>
      </c>
      <c r="AK140" s="91">
        <v>0</v>
      </c>
    </row>
    <row r="141" spans="4:37" ht="16">
      <c r="D141" s="18" t="s">
        <v>193</v>
      </c>
      <c r="E141" s="28"/>
      <c r="F141" s="28"/>
      <c r="H141" s="18"/>
      <c r="I141" s="18"/>
      <c r="J141" s="8"/>
      <c r="K141" s="3">
        <v>81522</v>
      </c>
      <c r="L141" s="3">
        <v>6552</v>
      </c>
      <c r="M141" s="2">
        <v>0</v>
      </c>
      <c r="N141" s="2">
        <v>0</v>
      </c>
      <c r="O141" s="3">
        <v>205005</v>
      </c>
      <c r="P141" s="3">
        <v>236456</v>
      </c>
      <c r="Q141" s="3">
        <v>240995</v>
      </c>
      <c r="R141" s="3">
        <v>254537</v>
      </c>
      <c r="S141" s="3">
        <v>142008</v>
      </c>
      <c r="T141" s="3">
        <v>21263</v>
      </c>
      <c r="U141" s="3">
        <v>60000</v>
      </c>
      <c r="V141" s="2">
        <v>0</v>
      </c>
      <c r="W141" s="2">
        <v>0</v>
      </c>
      <c r="X141" s="3">
        <v>230484</v>
      </c>
      <c r="Y141" s="3">
        <f t="shared" si="10"/>
        <v>0</v>
      </c>
      <c r="Z141" s="3"/>
      <c r="AA141" s="3"/>
      <c r="AB141" s="3"/>
      <c r="AC141" s="3"/>
      <c r="AD141" s="3"/>
      <c r="AE141" s="89" t="s">
        <v>193</v>
      </c>
      <c r="AF141" s="90"/>
      <c r="AG141" s="92">
        <v>60000</v>
      </c>
      <c r="AH141" s="91">
        <v>0</v>
      </c>
      <c r="AI141" s="91">
        <v>0</v>
      </c>
      <c r="AJ141" s="92">
        <v>230484</v>
      </c>
      <c r="AK141" s="91">
        <v>0</v>
      </c>
    </row>
    <row r="142" spans="4:37" ht="16">
      <c r="D142" s="18" t="s">
        <v>194</v>
      </c>
      <c r="E142" s="28"/>
      <c r="F142" s="28"/>
      <c r="H142" s="18"/>
      <c r="I142" s="18"/>
      <c r="J142" s="8"/>
      <c r="K142" s="3">
        <v>-81513</v>
      </c>
      <c r="L142" s="3">
        <v>-4011</v>
      </c>
      <c r="M142" s="3">
        <v>-4554</v>
      </c>
      <c r="N142" s="2">
        <v>0</v>
      </c>
      <c r="O142" s="3">
        <v>-162660</v>
      </c>
      <c r="P142" s="3">
        <v>-233820</v>
      </c>
      <c r="Q142" s="3">
        <v>-212552</v>
      </c>
      <c r="R142" s="3">
        <v>-219589</v>
      </c>
      <c r="S142" s="3">
        <v>-181436</v>
      </c>
      <c r="T142" s="3">
        <v>-37836</v>
      </c>
      <c r="U142" s="3">
        <v>-60000</v>
      </c>
      <c r="V142" s="2">
        <v>0</v>
      </c>
      <c r="W142" s="2">
        <v>0</v>
      </c>
      <c r="X142" s="3">
        <v>-230484</v>
      </c>
      <c r="Y142" s="3">
        <f t="shared" si="10"/>
        <v>0</v>
      </c>
      <c r="Z142" s="3"/>
      <c r="AA142" s="3"/>
      <c r="AB142" s="3"/>
      <c r="AC142" s="3"/>
      <c r="AD142" s="3"/>
      <c r="AE142" s="89" t="s">
        <v>194</v>
      </c>
      <c r="AF142" s="90"/>
      <c r="AG142" s="92">
        <v>-60000</v>
      </c>
      <c r="AH142" s="91">
        <v>0</v>
      </c>
      <c r="AI142" s="91">
        <v>0</v>
      </c>
      <c r="AJ142" s="92">
        <v>-230484</v>
      </c>
      <c r="AK142" s="91">
        <v>0</v>
      </c>
    </row>
    <row r="143" spans="4:37" ht="16">
      <c r="D143" s="18" t="s">
        <v>195</v>
      </c>
      <c r="E143" s="28"/>
      <c r="F143" s="28"/>
      <c r="H143" s="18"/>
      <c r="I143" s="18"/>
      <c r="J143" s="8"/>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89" t="s">
        <v>195</v>
      </c>
      <c r="AF143" s="90"/>
      <c r="AG143" s="91">
        <v>0</v>
      </c>
      <c r="AH143" s="91">
        <v>0</v>
      </c>
      <c r="AI143" s="91">
        <v>0</v>
      </c>
      <c r="AJ143" s="91">
        <v>0</v>
      </c>
      <c r="AK143" s="91">
        <v>0</v>
      </c>
    </row>
    <row r="144" spans="4:37" ht="16">
      <c r="D144" s="18" t="s">
        <v>196</v>
      </c>
      <c r="E144" s="28"/>
      <c r="F144" s="28"/>
      <c r="H144" s="18"/>
      <c r="I144" s="18"/>
      <c r="J144" s="8"/>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196</v>
      </c>
      <c r="AF144" s="90"/>
      <c r="AG144" s="91">
        <v>0</v>
      </c>
      <c r="AH144" s="91">
        <v>0</v>
      </c>
      <c r="AI144" s="91">
        <v>0</v>
      </c>
      <c r="AJ144" s="91">
        <v>0</v>
      </c>
      <c r="AK144" s="91">
        <v>0</v>
      </c>
    </row>
    <row r="145" spans="4:37" ht="16">
      <c r="D145" s="18" t="s">
        <v>197</v>
      </c>
      <c r="E145" s="28"/>
      <c r="F145" s="28"/>
      <c r="H145" s="18"/>
      <c r="I145" s="18"/>
      <c r="J145" s="8"/>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197</v>
      </c>
      <c r="AF145" s="90"/>
      <c r="AG145" s="91">
        <v>0</v>
      </c>
      <c r="AH145" s="91">
        <v>0</v>
      </c>
      <c r="AI145" s="91">
        <v>0</v>
      </c>
      <c r="AJ145" s="91">
        <v>0</v>
      </c>
      <c r="AK145" s="91">
        <v>0</v>
      </c>
    </row>
    <row r="146" spans="4:37" ht="16">
      <c r="D146" s="18" t="s">
        <v>198</v>
      </c>
      <c r="E146" s="28"/>
      <c r="F146" s="28"/>
      <c r="H146" s="18"/>
      <c r="I146" s="18"/>
      <c r="J146" s="8"/>
      <c r="K146" s="3">
        <v>-7200</v>
      </c>
      <c r="L146" s="3">
        <v>-3600</v>
      </c>
      <c r="M146" s="3">
        <v>-27000</v>
      </c>
      <c r="N146" s="3">
        <v>-45000</v>
      </c>
      <c r="O146" s="3">
        <v>-24297</v>
      </c>
      <c r="P146" s="3">
        <v>-16200</v>
      </c>
      <c r="Q146" s="3">
        <v>-32400</v>
      </c>
      <c r="R146" s="3">
        <v>-86400</v>
      </c>
      <c r="S146" s="3">
        <v>-140400</v>
      </c>
      <c r="T146" s="3">
        <v>-113400</v>
      </c>
      <c r="U146" s="3">
        <v>-136080</v>
      </c>
      <c r="V146" s="3">
        <v>-81000</v>
      </c>
      <c r="W146" s="3">
        <v>-129600</v>
      </c>
      <c r="X146" s="3">
        <v>-32400</v>
      </c>
      <c r="Y146" s="3">
        <f t="shared" si="10"/>
        <v>-97200</v>
      </c>
      <c r="Z146" s="3"/>
      <c r="AA146" s="3"/>
      <c r="AB146" s="3"/>
      <c r="AC146" s="3"/>
      <c r="AD146" s="3"/>
      <c r="AE146" s="89" t="s">
        <v>198</v>
      </c>
      <c r="AF146" s="90"/>
      <c r="AG146" s="92">
        <v>-136080</v>
      </c>
      <c r="AH146" s="92">
        <v>-81000</v>
      </c>
      <c r="AI146" s="92">
        <v>-129600</v>
      </c>
      <c r="AJ146" s="92">
        <v>-32400</v>
      </c>
      <c r="AK146" s="92">
        <v>-97200</v>
      </c>
    </row>
    <row r="147" spans="4:37" ht="16">
      <c r="D147" s="18" t="s">
        <v>199</v>
      </c>
      <c r="E147" s="28"/>
      <c r="F147" s="28"/>
      <c r="H147" s="18"/>
      <c r="I147" s="18"/>
      <c r="J147" s="8"/>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89" t="s">
        <v>199</v>
      </c>
      <c r="AF147" s="90"/>
      <c r="AG147" s="91">
        <v>0</v>
      </c>
      <c r="AH147" s="91">
        <v>0</v>
      </c>
      <c r="AI147" s="91">
        <v>0</v>
      </c>
      <c r="AJ147" s="91">
        <v>0</v>
      </c>
      <c r="AK147" s="91">
        <v>0</v>
      </c>
    </row>
    <row r="148" spans="4:37" ht="16">
      <c r="D148" s="18" t="s">
        <v>200</v>
      </c>
      <c r="E148" s="28"/>
      <c r="F148" s="28"/>
      <c r="H148" s="18"/>
      <c r="I148" s="18"/>
      <c r="J148" s="8"/>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200</v>
      </c>
      <c r="AF148" s="90"/>
      <c r="AG148" s="91">
        <v>0</v>
      </c>
      <c r="AH148" s="91">
        <v>0</v>
      </c>
      <c r="AI148" s="91">
        <v>0</v>
      </c>
      <c r="AJ148" s="91">
        <v>0</v>
      </c>
      <c r="AK148" s="91">
        <v>0</v>
      </c>
    </row>
    <row r="149" spans="4:37" ht="16">
      <c r="D149" s="18" t="s">
        <v>201</v>
      </c>
      <c r="E149" s="28"/>
      <c r="F149" s="28"/>
      <c r="H149" s="18"/>
      <c r="I149" s="18"/>
      <c r="J149" s="8"/>
      <c r="K149" s="3">
        <v>-7191</v>
      </c>
      <c r="L149" s="3">
        <v>-1059</v>
      </c>
      <c r="M149" s="3">
        <v>-31554</v>
      </c>
      <c r="N149" s="3">
        <v>-45000</v>
      </c>
      <c r="O149" s="3">
        <v>18049</v>
      </c>
      <c r="P149" s="3">
        <v>-13563</v>
      </c>
      <c r="Q149" s="3">
        <v>-3957</v>
      </c>
      <c r="R149" s="3">
        <v>-51453</v>
      </c>
      <c r="S149" s="3">
        <v>-179829</v>
      </c>
      <c r="T149" s="3">
        <v>-129972</v>
      </c>
      <c r="U149" s="3">
        <v>-136080</v>
      </c>
      <c r="V149" s="3">
        <v>-81000</v>
      </c>
      <c r="W149" s="3">
        <v>-129600</v>
      </c>
      <c r="X149" s="3">
        <v>-32400</v>
      </c>
      <c r="Y149" s="3">
        <f t="shared" si="10"/>
        <v>-97200</v>
      </c>
      <c r="Z149" s="3"/>
      <c r="AA149" s="3"/>
      <c r="AB149" s="3"/>
      <c r="AC149" s="3"/>
      <c r="AD149" s="3"/>
      <c r="AE149" s="89" t="s">
        <v>201</v>
      </c>
      <c r="AF149" s="90"/>
      <c r="AG149" s="92">
        <v>-136080</v>
      </c>
      <c r="AH149" s="92">
        <v>-81000</v>
      </c>
      <c r="AI149" s="92">
        <v>-129600</v>
      </c>
      <c r="AJ149" s="92">
        <v>-32400</v>
      </c>
      <c r="AK149" s="92">
        <v>-97200</v>
      </c>
    </row>
    <row r="150" spans="4:37" ht="16">
      <c r="D150" s="16" t="s">
        <v>202</v>
      </c>
      <c r="E150" s="26"/>
      <c r="F150" s="26"/>
      <c r="H150" s="16"/>
      <c r="I150" s="16"/>
      <c r="J150" s="8"/>
      <c r="K150" s="3">
        <v>-9447</v>
      </c>
      <c r="L150" s="3">
        <v>72224</v>
      </c>
      <c r="M150" s="3">
        <v>-42295</v>
      </c>
      <c r="N150" s="3">
        <v>32883</v>
      </c>
      <c r="O150" s="2">
        <v>-765</v>
      </c>
      <c r="P150" s="3">
        <v>-10360</v>
      </c>
      <c r="Q150" s="3">
        <v>47098</v>
      </c>
      <c r="R150" s="3">
        <v>124525</v>
      </c>
      <c r="S150" s="3">
        <v>-117346</v>
      </c>
      <c r="T150" s="3">
        <v>2408</v>
      </c>
      <c r="U150" s="3">
        <v>-45964</v>
      </c>
      <c r="V150" s="3">
        <v>43171</v>
      </c>
      <c r="W150" s="3">
        <v>-113824</v>
      </c>
      <c r="X150" s="3">
        <v>126956</v>
      </c>
      <c r="Y150" s="3">
        <f t="shared" si="10"/>
        <v>52962</v>
      </c>
      <c r="Z150" s="3"/>
      <c r="AA150" s="3"/>
      <c r="AB150" s="3"/>
      <c r="AC150" s="3"/>
      <c r="AD150" s="3"/>
      <c r="AE150" s="89" t="s">
        <v>202</v>
      </c>
      <c r="AF150" s="90"/>
      <c r="AG150" s="92">
        <v>-45964</v>
      </c>
      <c r="AH150" s="92">
        <v>43171</v>
      </c>
      <c r="AI150" s="92">
        <v>-113824</v>
      </c>
      <c r="AJ150" s="92">
        <v>126956</v>
      </c>
      <c r="AK150" s="92">
        <v>52962</v>
      </c>
    </row>
    <row r="151" spans="4:37" ht="16">
      <c r="D151" s="16" t="s">
        <v>203</v>
      </c>
      <c r="E151" s="26"/>
      <c r="F151" s="26"/>
      <c r="H151" s="16"/>
      <c r="I151" s="16"/>
      <c r="J151" s="8"/>
      <c r="K151" s="3">
        <v>31400</v>
      </c>
      <c r="L151" s="3">
        <v>22251</v>
      </c>
      <c r="M151" s="3">
        <v>94475</v>
      </c>
      <c r="N151" s="3">
        <v>52180</v>
      </c>
      <c r="O151" s="3">
        <v>85063</v>
      </c>
      <c r="P151" s="3">
        <v>84284</v>
      </c>
      <c r="Q151" s="3">
        <v>73947</v>
      </c>
      <c r="R151" s="3">
        <v>121088</v>
      </c>
      <c r="S151" s="3">
        <v>245600</v>
      </c>
      <c r="T151" s="3">
        <v>128262</v>
      </c>
      <c r="U151" s="3">
        <v>130669</v>
      </c>
      <c r="V151" s="3">
        <v>84650</v>
      </c>
      <c r="W151" s="3">
        <v>127821</v>
      </c>
      <c r="X151" s="3">
        <v>13994</v>
      </c>
      <c r="Y151" s="3">
        <f t="shared" si="10"/>
        <v>140952</v>
      </c>
      <c r="Z151" s="3"/>
      <c r="AA151" s="3"/>
      <c r="AB151" s="3"/>
      <c r="AC151" s="3"/>
      <c r="AD151" s="3"/>
      <c r="AE151" s="89" t="s">
        <v>203</v>
      </c>
      <c r="AF151" s="90"/>
      <c r="AG151" s="92">
        <v>130669</v>
      </c>
      <c r="AH151" s="92">
        <v>84650</v>
      </c>
      <c r="AI151" s="92">
        <v>127821</v>
      </c>
      <c r="AJ151" s="92">
        <v>13994</v>
      </c>
      <c r="AK151" s="92">
        <v>140952</v>
      </c>
    </row>
    <row r="152" spans="4:37" ht="16">
      <c r="D152" s="16" t="s">
        <v>204</v>
      </c>
      <c r="E152" s="26"/>
      <c r="F152" s="26"/>
      <c r="H152" s="16"/>
      <c r="I152" s="16"/>
      <c r="J152" s="8"/>
      <c r="K152" s="2">
        <v>297</v>
      </c>
      <c r="L152" s="2">
        <v>0</v>
      </c>
      <c r="M152" s="2">
        <v>0</v>
      </c>
      <c r="N152" s="2">
        <v>0</v>
      </c>
      <c r="O152" s="2">
        <v>-14</v>
      </c>
      <c r="P152" s="2">
        <v>24</v>
      </c>
      <c r="Q152" s="2">
        <v>43</v>
      </c>
      <c r="R152" s="2">
        <v>-12</v>
      </c>
      <c r="S152" s="2">
        <v>8</v>
      </c>
      <c r="T152" s="2">
        <v>-1</v>
      </c>
      <c r="U152" s="2">
        <v>-55</v>
      </c>
      <c r="V152" s="2">
        <v>-1</v>
      </c>
      <c r="W152" s="2">
        <v>-2</v>
      </c>
      <c r="X152" s="2">
        <v>2</v>
      </c>
      <c r="Y152" s="3">
        <f t="shared" si="10"/>
        <v>-65</v>
      </c>
      <c r="Z152" s="2"/>
      <c r="AA152" s="2"/>
      <c r="AB152" s="2"/>
      <c r="AC152" s="2"/>
      <c r="AD152" s="2"/>
      <c r="AE152" s="89" t="s">
        <v>204</v>
      </c>
      <c r="AF152" s="90"/>
      <c r="AG152" s="91">
        <v>-55</v>
      </c>
      <c r="AH152" s="91">
        <v>-1</v>
      </c>
      <c r="AI152" s="91">
        <v>-2</v>
      </c>
      <c r="AJ152" s="91">
        <v>2</v>
      </c>
      <c r="AK152" s="91">
        <v>-65</v>
      </c>
    </row>
    <row r="153" spans="4:37" ht="16">
      <c r="D153" s="16" t="s">
        <v>205</v>
      </c>
      <c r="E153" s="26"/>
      <c r="F153" s="26"/>
      <c r="H153" s="16"/>
      <c r="I153" s="16"/>
      <c r="J153" s="8"/>
      <c r="K153" s="3">
        <v>22251</v>
      </c>
      <c r="L153" s="3">
        <v>94475</v>
      </c>
      <c r="M153" s="3">
        <v>52180</v>
      </c>
      <c r="N153" s="3">
        <v>85063</v>
      </c>
      <c r="O153" s="3">
        <v>84284</v>
      </c>
      <c r="P153" s="3">
        <v>73947</v>
      </c>
      <c r="Q153" s="3">
        <v>121088</v>
      </c>
      <c r="R153" s="3">
        <v>245600</v>
      </c>
      <c r="S153" s="3">
        <v>128262</v>
      </c>
      <c r="T153" s="3">
        <v>130669</v>
      </c>
      <c r="U153" s="3">
        <v>84650</v>
      </c>
      <c r="V153" s="3">
        <v>127821</v>
      </c>
      <c r="W153" s="3">
        <v>13994</v>
      </c>
      <c r="X153" s="3">
        <v>140952</v>
      </c>
      <c r="Y153" s="3">
        <f t="shared" si="10"/>
        <v>193850</v>
      </c>
      <c r="Z153" s="3"/>
      <c r="AA153" s="3"/>
      <c r="AB153" s="3"/>
      <c r="AC153" s="3"/>
      <c r="AD153" s="3"/>
      <c r="AE153" s="89" t="s">
        <v>205</v>
      </c>
      <c r="AF153" s="90"/>
      <c r="AG153" s="92">
        <v>84650</v>
      </c>
      <c r="AH153" s="92">
        <v>127821</v>
      </c>
      <c r="AI153" s="92">
        <v>13994</v>
      </c>
      <c r="AJ153" s="92">
        <v>140952</v>
      </c>
      <c r="AK153" s="92">
        <v>193850</v>
      </c>
    </row>
  </sheetData>
  <sortState xmlns:xlrd2="http://schemas.microsoft.com/office/spreadsheetml/2017/richdata2" columnSort="1" ref="I24:X153">
    <sortCondition ref="I24:X24"/>
  </sortState>
  <conditionalFormatting sqref="G14:Y14">
    <cfRule type="cellIs" dxfId="194" priority="12" operator="greaterThan">
      <formula>0.2</formula>
    </cfRule>
    <cfRule type="cellIs" dxfId="193" priority="13" operator="lessThan">
      <formula>0.1</formula>
    </cfRule>
  </conditionalFormatting>
  <conditionalFormatting sqref="G10:Y10">
    <cfRule type="cellIs" dxfId="192" priority="11" operator="greaterThanOrEqual">
      <formula>0.1</formula>
    </cfRule>
  </conditionalFormatting>
  <conditionalFormatting sqref="G10:Y10">
    <cfRule type="cellIs" dxfId="191" priority="10" operator="lessThanOrEqual">
      <formula>0.05</formula>
    </cfRule>
  </conditionalFormatting>
  <conditionalFormatting sqref="AA10:AA12">
    <cfRule type="cellIs" dxfId="190" priority="9" operator="greaterThanOrEqual">
      <formula>0.1</formula>
    </cfRule>
  </conditionalFormatting>
  <conditionalFormatting sqref="AA10:AA12">
    <cfRule type="cellIs" dxfId="189" priority="8" operator="lessThanOrEqual">
      <formula>0.05</formula>
    </cfRule>
  </conditionalFormatting>
  <conditionalFormatting sqref="G11:Y11">
    <cfRule type="cellIs" dxfId="188" priority="7" operator="greaterThanOrEqual">
      <formula>0.1</formula>
    </cfRule>
  </conditionalFormatting>
  <conditionalFormatting sqref="G11:Y11">
    <cfRule type="cellIs" dxfId="187" priority="6" operator="lessThanOrEqual">
      <formula>0.05</formula>
    </cfRule>
  </conditionalFormatting>
  <conditionalFormatting sqref="G12:Y12">
    <cfRule type="cellIs" dxfId="186" priority="5" operator="greaterThanOrEqual">
      <formula>0.1</formula>
    </cfRule>
  </conditionalFormatting>
  <conditionalFormatting sqref="G12:Y12">
    <cfRule type="cellIs" dxfId="185" priority="4" operator="lessThanOrEqual">
      <formula>0.05</formula>
    </cfRule>
  </conditionalFormatting>
  <conditionalFormatting sqref="AA19">
    <cfRule type="cellIs" dxfId="184" priority="3" operator="greaterThan">
      <formula>0.35</formula>
    </cfRule>
  </conditionalFormatting>
  <conditionalFormatting sqref="AA14">
    <cfRule type="cellIs" dxfId="183" priority="1" operator="greaterThan">
      <formula>0.2</formula>
    </cfRule>
    <cfRule type="cellIs" dxfId="182" priority="2" operator="lessThan">
      <formula>0.1</formula>
    </cfRule>
  </conditionalFormatting>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ED8C8-E1C0-4C51-8514-E0CDD111C4B6}">
  <dimension ref="A1:AK153"/>
  <sheetViews>
    <sheetView topLeftCell="N1" workbookViewId="0">
      <selection activeCell="AE100" sqref="AE100"/>
    </sheetView>
  </sheetViews>
  <sheetFormatPr baseColWidth="10" defaultColWidth="8.83203125" defaultRowHeight="15"/>
  <cols>
    <col min="1" max="1" width="22.6640625" customWidth="1"/>
    <col min="3" max="3" width="22.5" customWidth="1"/>
    <col min="4" max="4" width="70.5" customWidth="1"/>
    <col min="5" max="5" width="9.6640625" customWidth="1"/>
    <col min="6" max="6" width="10.5" customWidth="1"/>
    <col min="7" max="8" width="9.6640625" bestFit="1" customWidth="1"/>
    <col min="9" max="9" width="11.5" bestFit="1" customWidth="1"/>
    <col min="10" max="11" width="12.1640625" bestFit="1" customWidth="1"/>
    <col min="12" max="13" width="12.5" bestFit="1" customWidth="1"/>
    <col min="14" max="21" width="13.5" bestFit="1" customWidth="1"/>
    <col min="22" max="23" width="13.83203125" bestFit="1" customWidth="1"/>
    <col min="24" max="25" width="14.5" bestFit="1" customWidth="1"/>
    <col min="26" max="26" width="11.1640625" customWidth="1"/>
    <col min="27" max="27" width="11" customWidth="1"/>
    <col min="28" max="28" width="26.6640625" bestFit="1" customWidth="1"/>
    <col min="29" max="30" width="8.83203125" customWidth="1"/>
    <col min="31" max="31" width="53.33203125" customWidth="1"/>
    <col min="33" max="33" width="13.5" bestFit="1" customWidth="1"/>
    <col min="34" max="35" width="13.83203125" bestFit="1" customWidth="1"/>
    <col min="36" max="37" width="14.5" bestFit="1" customWidth="1"/>
  </cols>
  <sheetData>
    <row r="1" spans="1:28" ht="86.25" customHeight="1">
      <c r="A1" s="36" t="e" vm="10">
        <v>#VALUE!</v>
      </c>
      <c r="AB1" s="36" t="e" vm="10">
        <f>A1</f>
        <v>#VALUE!</v>
      </c>
    </row>
    <row r="3" spans="1:28">
      <c r="AA3" s="37" cm="1">
        <f t="array" ref="AA3">_FV(AB1,"P/E",TRUE)</f>
        <v>6.94</v>
      </c>
      <c r="AB3" t="s">
        <v>70</v>
      </c>
    </row>
    <row r="10" spans="1:28" ht="18">
      <c r="D10" s="34" t="s">
        <v>71</v>
      </c>
      <c r="E10" s="34"/>
      <c r="F10" s="34"/>
      <c r="G10" s="33"/>
      <c r="H10" s="33" t="str">
        <f>IF(COUNT(A16:H16)=6,(H16-A16)/(SUM(A16:G16)),"")</f>
        <v/>
      </c>
      <c r="I10" s="33" t="str">
        <f>IF(COUNT(B16:I16)=6,(I16-B16)/(SUM(B16:H16)),"")</f>
        <v/>
      </c>
      <c r="J10" s="33" t="str">
        <f>IF(COUNT(C16:J16)=6,(J16-C16)/(SUM(C16:I16)),"")</f>
        <v/>
      </c>
      <c r="K10" s="33" t="str">
        <f>IF(COUNT(D16:K16)=6,(K16-D16)/(SUM(D16:J16)),"")</f>
        <v/>
      </c>
      <c r="L10" s="33" t="str">
        <f t="shared" ref="L10:X10" si="0">IF(COUNT(G16:L16)=6,(L16-G16)/(SUM(G16:K16)),"")</f>
        <v/>
      </c>
      <c r="M10" s="33">
        <f t="shared" si="0"/>
        <v>0.10466602562460857</v>
      </c>
      <c r="N10" s="33">
        <f t="shared" si="0"/>
        <v>4.3082299183921223E-2</v>
      </c>
      <c r="O10" s="33">
        <f t="shared" si="0"/>
        <v>8.469100130328043E-2</v>
      </c>
      <c r="P10" s="33">
        <f t="shared" si="0"/>
        <v>-2.2219779851309285E-2</v>
      </c>
      <c r="Q10" s="33">
        <f t="shared" si="0"/>
        <v>1.6401500502008989E-2</v>
      </c>
      <c r="R10" s="33">
        <f t="shared" si="0"/>
        <v>0.13874789128397375</v>
      </c>
      <c r="S10" s="33">
        <f t="shared" si="0"/>
        <v>5.6593835284977335E-2</v>
      </c>
      <c r="T10" s="33">
        <f t="shared" si="0"/>
        <v>6.0382860988559037E-2</v>
      </c>
      <c r="U10" s="33">
        <f t="shared" si="0"/>
        <v>8.102676210288777E-2</v>
      </c>
      <c r="V10" s="33">
        <f t="shared" si="0"/>
        <v>-1.5770246909553476E-2</v>
      </c>
      <c r="W10" s="33">
        <f t="shared" si="0"/>
        <v>9.0659917261796272E-2</v>
      </c>
      <c r="X10" s="33">
        <f t="shared" si="0"/>
        <v>7.3978090037715119E-2</v>
      </c>
      <c r="Y10" s="33">
        <f>IF(COUNT(T16:Y16)=6,(Y16-T16)/(SUM(T16:X16)),"")</f>
        <v>0.18559428128190197</v>
      </c>
      <c r="AA10" s="35">
        <f>AVERAGE(U10:Y10)</f>
        <v>8.309776075494954E-2</v>
      </c>
      <c r="AB10" s="34" t="s">
        <v>71</v>
      </c>
    </row>
    <row r="11" spans="1:28" ht="18">
      <c r="D11" s="34" t="s">
        <v>72</v>
      </c>
      <c r="E11" s="34"/>
      <c r="F11" s="34"/>
      <c r="G11" s="33"/>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f t="shared" si="1"/>
        <v>0.1235471319582683</v>
      </c>
      <c r="S11" s="33">
        <f t="shared" si="1"/>
        <v>5.066886262853678E-2</v>
      </c>
      <c r="T11" s="33">
        <f t="shared" si="1"/>
        <v>7.0965307276772083E-2</v>
      </c>
      <c r="U11" s="33">
        <f t="shared" si="1"/>
        <v>3.5502754453244932E-2</v>
      </c>
      <c r="V11" s="33">
        <f t="shared" si="1"/>
        <v>-2.3756511227430322E-3</v>
      </c>
      <c r="W11" s="33">
        <f t="shared" si="1"/>
        <v>0.11105801646163828</v>
      </c>
      <c r="X11" s="33">
        <f t="shared" si="1"/>
        <v>6.6420207372167125E-2</v>
      </c>
      <c r="Y11" s="33">
        <f>IF(COUNT(O16:Y16)=11,(Y16-O16)/(SUM(O16:X16)),"")</f>
        <v>0.13165964973970043</v>
      </c>
      <c r="AA11" s="35">
        <f t="shared" ref="AA11:AA12" si="2">AVERAGE(U11:Y11)</f>
        <v>6.8452995380801546E-2</v>
      </c>
      <c r="AB11" s="34" t="s">
        <v>72</v>
      </c>
    </row>
    <row r="12" spans="1:28" ht="18">
      <c r="D12" s="34" t="s">
        <v>73</v>
      </c>
      <c r="E12" s="34"/>
      <c r="F12" s="34"/>
      <c r="G12" s="33"/>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f t="shared" si="3"/>
        <v>0.10943083330518052</v>
      </c>
      <c r="X12" s="33">
        <f t="shared" si="3"/>
        <v>6.0504686527535517E-2</v>
      </c>
      <c r="Y12" s="33">
        <f>IF(COUNT(J16:Y16)=16,(Y16-J16)/(SUM(J16:X16)),"")</f>
        <v>0.11994996753330166</v>
      </c>
      <c r="AA12" s="35">
        <f t="shared" si="2"/>
        <v>9.6628495788672567E-2</v>
      </c>
      <c r="AB12" s="34" t="s">
        <v>73</v>
      </c>
    </row>
    <row r="14" spans="1:28" ht="18">
      <c r="D14" s="32" t="s">
        <v>74</v>
      </c>
      <c r="E14" s="32"/>
      <c r="F14" s="32"/>
      <c r="G14" s="31"/>
      <c r="H14" s="31">
        <f>H16/AVERAGE(G17:H17)</f>
        <v>-5.6521519119331559E-3</v>
      </c>
      <c r="I14" s="31">
        <f t="shared" ref="I14:W14" si="4">I16/AVERAGE(H17:I17)</f>
        <v>8.2706154582968788E-2</v>
      </c>
      <c r="J14" s="31">
        <f t="shared" si="4"/>
        <v>0.12326908114655347</v>
      </c>
      <c r="K14" s="31">
        <f t="shared" si="4"/>
        <v>0.21536546905671217</v>
      </c>
      <c r="L14" s="31">
        <f t="shared" si="4"/>
        <v>0.16048055596445807</v>
      </c>
      <c r="M14" s="31">
        <f t="shared" si="4"/>
        <v>5.1384789509628812E-2</v>
      </c>
      <c r="N14" s="31">
        <f t="shared" si="4"/>
        <v>9.3700835590195458E-2</v>
      </c>
      <c r="O14" s="31">
        <f t="shared" si="4"/>
        <v>0.14955522348907146</v>
      </c>
      <c r="P14" s="31">
        <f t="shared" si="4"/>
        <v>0.16807018504539106</v>
      </c>
      <c r="Q14" s="31">
        <f t="shared" si="4"/>
        <v>0.15107297730864028</v>
      </c>
      <c r="R14" s="31">
        <f t="shared" si="4"/>
        <v>0.13059888738733125</v>
      </c>
      <c r="S14" s="31">
        <f t="shared" si="4"/>
        <v>0.13110668945196285</v>
      </c>
      <c r="T14" s="31">
        <f t="shared" si="4"/>
        <v>0.19586599639370397</v>
      </c>
      <c r="U14" s="31">
        <f t="shared" si="4"/>
        <v>0.23528300763722276</v>
      </c>
      <c r="V14" s="31">
        <f t="shared" si="4"/>
        <v>0.10352363623739771</v>
      </c>
      <c r="W14" s="31">
        <f t="shared" si="4"/>
        <v>0.11600740352751031</v>
      </c>
      <c r="X14" s="31">
        <f>X16/AVERAGE(W17:X17)</f>
        <v>0.11136195359472764</v>
      </c>
      <c r="Y14" s="31">
        <f>Y16/AVERAGE(X17:Y17)</f>
        <v>0.21517827722919611</v>
      </c>
      <c r="AA14" s="39">
        <f>AVERAGE(U14:Y14)</f>
        <v>0.1562708556452109</v>
      </c>
      <c r="AB14" s="32" t="s">
        <v>74</v>
      </c>
    </row>
    <row r="16" spans="1:28">
      <c r="D16" t="s">
        <v>75</v>
      </c>
      <c r="G16" s="21"/>
      <c r="H16" s="21">
        <f>H98</f>
        <v>-3686</v>
      </c>
      <c r="I16" s="21">
        <f t="shared" ref="I16:Y16" si="5">I98</f>
        <v>55347</v>
      </c>
      <c r="J16" s="21">
        <f t="shared" si="5"/>
        <v>85793</v>
      </c>
      <c r="K16" s="21">
        <f t="shared" si="5"/>
        <v>162323</v>
      </c>
      <c r="L16" s="21">
        <f t="shared" si="5"/>
        <v>129732</v>
      </c>
      <c r="M16" s="21">
        <f t="shared" si="5"/>
        <v>41269</v>
      </c>
      <c r="N16" s="21">
        <f t="shared" si="5"/>
        <v>75788</v>
      </c>
      <c r="O16" s="21">
        <f t="shared" si="5"/>
        <v>127707</v>
      </c>
      <c r="P16" s="21">
        <f t="shared" si="5"/>
        <v>150395</v>
      </c>
      <c r="Q16" s="21">
        <f t="shared" si="5"/>
        <v>138341</v>
      </c>
      <c r="R16" s="21">
        <f t="shared" si="5"/>
        <v>115291</v>
      </c>
      <c r="S16" s="21">
        <f t="shared" si="5"/>
        <v>110170</v>
      </c>
      <c r="T16" s="21">
        <f t="shared" si="5"/>
        <v>166467</v>
      </c>
      <c r="U16" s="21">
        <f t="shared" si="5"/>
        <v>205547</v>
      </c>
      <c r="V16" s="21">
        <f t="shared" si="5"/>
        <v>126737</v>
      </c>
      <c r="W16" s="21">
        <f t="shared" si="5"/>
        <v>180948</v>
      </c>
      <c r="X16" s="21">
        <f t="shared" si="5"/>
        <v>168603</v>
      </c>
      <c r="Y16" s="21">
        <f t="shared" si="5"/>
        <v>323907</v>
      </c>
      <c r="AB16" t="s">
        <v>75</v>
      </c>
    </row>
    <row r="17" spans="4:37">
      <c r="D17" t="s">
        <v>76</v>
      </c>
      <c r="G17" s="20"/>
      <c r="H17" s="20">
        <f>SUM(H19:H20)</f>
        <v>652141</v>
      </c>
      <c r="I17" s="20">
        <f t="shared" ref="I17:Y17" si="6">SUM(I19:I20)</f>
        <v>686260</v>
      </c>
      <c r="J17" s="20">
        <f t="shared" si="6"/>
        <v>705703</v>
      </c>
      <c r="K17" s="20">
        <f t="shared" si="6"/>
        <v>801716</v>
      </c>
      <c r="L17" s="20">
        <f t="shared" si="6"/>
        <v>815078</v>
      </c>
      <c r="M17" s="20">
        <f t="shared" si="6"/>
        <v>791195</v>
      </c>
      <c r="N17" s="20">
        <f t="shared" si="6"/>
        <v>826464</v>
      </c>
      <c r="O17" s="20">
        <f t="shared" si="6"/>
        <v>881360</v>
      </c>
      <c r="P17" s="20">
        <f t="shared" si="6"/>
        <v>908309</v>
      </c>
      <c r="Q17" s="20">
        <f t="shared" si="6"/>
        <v>923137</v>
      </c>
      <c r="R17" s="20">
        <f t="shared" si="6"/>
        <v>842437</v>
      </c>
      <c r="S17" s="20">
        <f t="shared" si="6"/>
        <v>838179</v>
      </c>
      <c r="T17" s="20">
        <f t="shared" si="6"/>
        <v>861626</v>
      </c>
      <c r="U17" s="20">
        <f t="shared" si="6"/>
        <v>885606</v>
      </c>
      <c r="V17" s="20">
        <f t="shared" si="6"/>
        <v>1562859</v>
      </c>
      <c r="W17" s="20">
        <f t="shared" si="6"/>
        <v>1556735</v>
      </c>
      <c r="X17" s="20">
        <f t="shared" si="6"/>
        <v>1471283</v>
      </c>
      <c r="Y17" s="20">
        <f t="shared" si="6"/>
        <v>1539309</v>
      </c>
      <c r="AB17" t="s">
        <v>76</v>
      </c>
    </row>
    <row r="19" spans="4:37" ht="16">
      <c r="D19" s="1" t="s">
        <v>77</v>
      </c>
      <c r="E19" s="1"/>
      <c r="F19" s="1"/>
      <c r="G19" s="19"/>
      <c r="H19" s="19">
        <f>SUM(H44:H45,H65)</f>
        <v>12477</v>
      </c>
      <c r="I19" s="19">
        <f t="shared" ref="I19:Y19" si="7">SUM(I44:I45,I65)</f>
        <v>29592</v>
      </c>
      <c r="J19" s="19">
        <f t="shared" si="7"/>
        <v>0</v>
      </c>
      <c r="K19" s="19">
        <f t="shared" si="7"/>
        <v>9509</v>
      </c>
      <c r="L19" s="19">
        <f t="shared" si="7"/>
        <v>31439</v>
      </c>
      <c r="M19" s="19">
        <f t="shared" si="7"/>
        <v>26948</v>
      </c>
      <c r="N19" s="19">
        <f t="shared" si="7"/>
        <v>17966</v>
      </c>
      <c r="O19" s="19">
        <f t="shared" si="7"/>
        <v>9620</v>
      </c>
      <c r="P19" s="19">
        <f t="shared" si="7"/>
        <v>0</v>
      </c>
      <c r="Q19" s="19">
        <f t="shared" si="7"/>
        <v>0</v>
      </c>
      <c r="R19" s="19">
        <f t="shared" si="7"/>
        <v>0</v>
      </c>
      <c r="S19" s="19">
        <f t="shared" si="7"/>
        <v>0</v>
      </c>
      <c r="T19" s="19">
        <f t="shared" si="7"/>
        <v>0</v>
      </c>
      <c r="U19" s="19">
        <f t="shared" si="7"/>
        <v>0</v>
      </c>
      <c r="V19" s="19">
        <f t="shared" si="7"/>
        <v>417347</v>
      </c>
      <c r="W19" s="19">
        <f t="shared" si="7"/>
        <v>324000</v>
      </c>
      <c r="X19" s="19">
        <f t="shared" si="7"/>
        <v>255829</v>
      </c>
      <c r="Y19" s="19">
        <f t="shared" si="7"/>
        <v>165000</v>
      </c>
      <c r="AA19" s="38">
        <f>Y19/SUM(Y19:Y20)</f>
        <v>0.10719095386306453</v>
      </c>
      <c r="AB19" s="1" t="s">
        <v>77</v>
      </c>
    </row>
    <row r="20" spans="4:37">
      <c r="D20" s="1" t="s">
        <v>78</v>
      </c>
      <c r="E20" s="1"/>
      <c r="F20" s="1"/>
      <c r="G20" s="19"/>
      <c r="H20" s="19">
        <f>H72</f>
        <v>639664</v>
      </c>
      <c r="I20" s="19">
        <f t="shared" ref="I20:Y20" si="8">I72</f>
        <v>656668</v>
      </c>
      <c r="J20" s="19">
        <f t="shared" si="8"/>
        <v>705703</v>
      </c>
      <c r="K20" s="19">
        <f t="shared" si="8"/>
        <v>792207</v>
      </c>
      <c r="L20" s="19">
        <f t="shared" si="8"/>
        <v>783639</v>
      </c>
      <c r="M20" s="19">
        <f t="shared" si="8"/>
        <v>764247</v>
      </c>
      <c r="N20" s="19">
        <f t="shared" si="8"/>
        <v>808498</v>
      </c>
      <c r="O20" s="19">
        <f t="shared" si="8"/>
        <v>871740</v>
      </c>
      <c r="P20" s="19">
        <f t="shared" si="8"/>
        <v>908309</v>
      </c>
      <c r="Q20" s="19">
        <f t="shared" si="8"/>
        <v>923137</v>
      </c>
      <c r="R20" s="19">
        <f t="shared" si="8"/>
        <v>842437</v>
      </c>
      <c r="S20" s="19">
        <f t="shared" si="8"/>
        <v>838179</v>
      </c>
      <c r="T20" s="19">
        <f t="shared" si="8"/>
        <v>861626</v>
      </c>
      <c r="U20" s="19">
        <f t="shared" si="8"/>
        <v>885606</v>
      </c>
      <c r="V20" s="19">
        <f t="shared" si="8"/>
        <v>1145512</v>
      </c>
      <c r="W20" s="19">
        <f t="shared" si="8"/>
        <v>1232735</v>
      </c>
      <c r="X20" s="19">
        <f t="shared" si="8"/>
        <v>1215454</v>
      </c>
      <c r="Y20" s="19">
        <f t="shared" si="8"/>
        <v>1374309</v>
      </c>
      <c r="AA20" s="29">
        <f>Y20/SUM(Y19:Y20)</f>
        <v>0.89280904613693546</v>
      </c>
      <c r="AB20" s="1" t="s">
        <v>78</v>
      </c>
    </row>
    <row r="24" spans="4:37">
      <c r="G24" s="1"/>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79</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ht="16">
      <c r="D26" s="13" t="s">
        <v>80</v>
      </c>
      <c r="E26" s="23"/>
      <c r="F26" s="23"/>
      <c r="G26" s="3"/>
      <c r="H26" s="3">
        <v>114625</v>
      </c>
      <c r="I26" s="3">
        <v>100802</v>
      </c>
      <c r="J26" s="3">
        <v>152730</v>
      </c>
      <c r="K26" s="3">
        <v>291469</v>
      </c>
      <c r="L26" s="3">
        <v>301548</v>
      </c>
      <c r="M26" s="3">
        <v>205386</v>
      </c>
      <c r="N26" s="3">
        <v>183798</v>
      </c>
      <c r="O26" s="3">
        <v>297340</v>
      </c>
      <c r="P26" s="3">
        <v>410885</v>
      </c>
      <c r="Q26" s="3">
        <v>498416</v>
      </c>
      <c r="R26" s="3">
        <v>397802</v>
      </c>
      <c r="S26" s="3">
        <v>424076</v>
      </c>
      <c r="T26" s="3">
        <v>423684</v>
      </c>
      <c r="U26" s="3">
        <v>582281</v>
      </c>
      <c r="V26" s="3">
        <v>248689</v>
      </c>
      <c r="W26" s="3">
        <v>289251</v>
      </c>
      <c r="X26" s="3">
        <v>310282</v>
      </c>
      <c r="Y26" s="3">
        <f>AK26</f>
        <v>370359</v>
      </c>
      <c r="Z26" s="3"/>
      <c r="AA26" s="3"/>
      <c r="AB26" s="3"/>
      <c r="AC26" s="3"/>
      <c r="AD26" s="3"/>
      <c r="AE26" s="89" t="s">
        <v>80</v>
      </c>
      <c r="AF26" s="90"/>
      <c r="AG26" s="92">
        <v>582281</v>
      </c>
      <c r="AH26" s="92">
        <v>248689</v>
      </c>
      <c r="AI26" s="92">
        <v>289251</v>
      </c>
      <c r="AJ26" s="92">
        <v>310282</v>
      </c>
      <c r="AK26" s="92">
        <v>370359</v>
      </c>
    </row>
    <row r="27" spans="4:37" ht="16">
      <c r="D27" s="14" t="s">
        <v>81</v>
      </c>
      <c r="E27" s="24"/>
      <c r="F27" s="24"/>
      <c r="G27" s="4"/>
      <c r="H27" s="4">
        <v>8021</v>
      </c>
      <c r="I27" s="4">
        <v>27050</v>
      </c>
      <c r="J27" s="4">
        <v>84783</v>
      </c>
      <c r="K27" s="4">
        <v>140573</v>
      </c>
      <c r="L27" s="4">
        <v>219279</v>
      </c>
      <c r="M27" s="4">
        <v>5920</v>
      </c>
      <c r="N27" s="4">
        <v>47471</v>
      </c>
      <c r="O27" s="4">
        <v>178048</v>
      </c>
      <c r="P27" s="4">
        <v>339638</v>
      </c>
      <c r="Q27" s="4">
        <v>275154</v>
      </c>
      <c r="R27" s="4">
        <v>53783</v>
      </c>
      <c r="S27" s="4">
        <v>24229</v>
      </c>
      <c r="T27" s="4">
        <v>15155</v>
      </c>
      <c r="U27" s="4">
        <v>79329</v>
      </c>
      <c r="V27" s="4">
        <v>35686</v>
      </c>
      <c r="W27" s="4">
        <v>110345</v>
      </c>
      <c r="X27" s="4">
        <v>94607</v>
      </c>
      <c r="Y27" s="3">
        <f t="shared" ref="Y27:Y90" si="9">AK27</f>
        <v>109112</v>
      </c>
      <c r="Z27" s="4"/>
      <c r="AA27" s="4"/>
      <c r="AB27" s="4"/>
      <c r="AC27" s="4"/>
      <c r="AD27" s="4"/>
      <c r="AE27" s="93" t="s">
        <v>81</v>
      </c>
      <c r="AF27" s="90"/>
      <c r="AG27" s="94">
        <v>79329</v>
      </c>
      <c r="AH27" s="94">
        <v>35686</v>
      </c>
      <c r="AI27" s="94">
        <v>110345</v>
      </c>
      <c r="AJ27" s="94">
        <v>94607</v>
      </c>
      <c r="AK27" s="94">
        <v>109112</v>
      </c>
    </row>
    <row r="28" spans="4:37" ht="16">
      <c r="D28" s="14" t="s">
        <v>82</v>
      </c>
      <c r="E28" s="24"/>
      <c r="F28" s="24"/>
      <c r="G28" s="5"/>
      <c r="H28" s="5">
        <v>0</v>
      </c>
      <c r="I28" s="5">
        <v>0</v>
      </c>
      <c r="J28" s="5">
        <v>0</v>
      </c>
      <c r="K28" s="4">
        <v>113752</v>
      </c>
      <c r="L28" s="4">
        <v>20900</v>
      </c>
      <c r="M28" s="4">
        <v>93631</v>
      </c>
      <c r="N28" s="4">
        <v>22199</v>
      </c>
      <c r="O28" s="4">
        <v>25064</v>
      </c>
      <c r="P28" s="5">
        <v>0</v>
      </c>
      <c r="Q28" s="4">
        <v>112593</v>
      </c>
      <c r="R28" s="4">
        <v>289725</v>
      </c>
      <c r="S28" s="4">
        <v>353567</v>
      </c>
      <c r="T28" s="4">
        <v>323577</v>
      </c>
      <c r="U28" s="4">
        <v>408677</v>
      </c>
      <c r="V28" s="4">
        <v>39459</v>
      </c>
      <c r="W28" s="4">
        <v>15965</v>
      </c>
      <c r="X28" s="4">
        <v>102122</v>
      </c>
      <c r="Y28" s="3">
        <f t="shared" si="9"/>
        <v>95500</v>
      </c>
      <c r="Z28" s="5"/>
      <c r="AA28" s="5"/>
      <c r="AB28" s="5"/>
      <c r="AC28" s="5"/>
      <c r="AD28" s="5"/>
      <c r="AE28" s="93" t="s">
        <v>82</v>
      </c>
      <c r="AF28" s="90"/>
      <c r="AG28" s="94">
        <v>408677</v>
      </c>
      <c r="AH28" s="94">
        <v>39459</v>
      </c>
      <c r="AI28" s="94">
        <v>15965</v>
      </c>
      <c r="AJ28" s="94">
        <v>102122</v>
      </c>
      <c r="AK28" s="94">
        <v>95500</v>
      </c>
    </row>
    <row r="29" spans="4:37" ht="16">
      <c r="D29" s="14" t="s">
        <v>83</v>
      </c>
      <c r="E29" s="24"/>
      <c r="F29" s="24"/>
      <c r="G29" s="4"/>
      <c r="H29" s="4">
        <v>65420</v>
      </c>
      <c r="I29" s="4">
        <v>42284</v>
      </c>
      <c r="J29" s="4">
        <v>54385</v>
      </c>
      <c r="K29" s="4">
        <v>23416</v>
      </c>
      <c r="L29" s="4">
        <v>46978</v>
      </c>
      <c r="M29" s="4">
        <v>82204</v>
      </c>
      <c r="N29" s="4">
        <v>101139</v>
      </c>
      <c r="O29" s="4">
        <v>80725</v>
      </c>
      <c r="P29" s="4">
        <v>60721</v>
      </c>
      <c r="Q29" s="4">
        <v>102732</v>
      </c>
      <c r="R29" s="4">
        <v>48949</v>
      </c>
      <c r="S29" s="4">
        <v>39269</v>
      </c>
      <c r="T29" s="4">
        <v>58759</v>
      </c>
      <c r="U29" s="4">
        <v>90092</v>
      </c>
      <c r="V29" s="4">
        <v>101178</v>
      </c>
      <c r="W29" s="4">
        <v>116803</v>
      </c>
      <c r="X29" s="4">
        <v>86911</v>
      </c>
      <c r="Y29" s="3">
        <f t="shared" si="9"/>
        <v>157022</v>
      </c>
      <c r="Z29" s="4"/>
      <c r="AA29" s="4"/>
      <c r="AB29" s="4"/>
      <c r="AC29" s="4"/>
      <c r="AD29" s="4"/>
      <c r="AE29" s="93" t="s">
        <v>83</v>
      </c>
      <c r="AF29" s="90"/>
      <c r="AG29" s="94">
        <v>90092</v>
      </c>
      <c r="AH29" s="94">
        <v>101178</v>
      </c>
      <c r="AI29" s="94">
        <v>116803</v>
      </c>
      <c r="AJ29" s="94">
        <v>86911</v>
      </c>
      <c r="AK29" s="94">
        <v>157022</v>
      </c>
    </row>
    <row r="30" spans="4:37" ht="16">
      <c r="D30" s="14" t="s">
        <v>84</v>
      </c>
      <c r="E30" s="24"/>
      <c r="F30" s="24"/>
      <c r="G30" s="4"/>
      <c r="H30" s="4">
        <v>39113</v>
      </c>
      <c r="I30" s="4">
        <v>27198</v>
      </c>
      <c r="J30" s="4">
        <v>13466</v>
      </c>
      <c r="K30" s="4">
        <v>13438</v>
      </c>
      <c r="L30" s="4">
        <v>14032</v>
      </c>
      <c r="M30" s="4">
        <v>22772</v>
      </c>
      <c r="N30" s="4">
        <v>10963</v>
      </c>
      <c r="O30" s="4">
        <v>11194</v>
      </c>
      <c r="P30" s="4">
        <v>8390</v>
      </c>
      <c r="Q30" s="4">
        <v>6710</v>
      </c>
      <c r="R30" s="4">
        <v>5229</v>
      </c>
      <c r="S30" s="4">
        <v>5056</v>
      </c>
      <c r="T30" s="4">
        <v>4398</v>
      </c>
      <c r="U30" s="4">
        <v>4183</v>
      </c>
      <c r="V30" s="4">
        <v>4690</v>
      </c>
      <c r="W30" s="4">
        <v>4514</v>
      </c>
      <c r="X30" s="4">
        <v>4209</v>
      </c>
      <c r="Y30" s="3">
        <f t="shared" si="9"/>
        <v>4071</v>
      </c>
      <c r="Z30" s="4"/>
      <c r="AA30" s="4"/>
      <c r="AB30" s="4"/>
      <c r="AC30" s="4"/>
      <c r="AD30" s="4"/>
      <c r="AE30" s="93" t="s">
        <v>84</v>
      </c>
      <c r="AF30" s="90"/>
      <c r="AG30" s="94">
        <v>4183</v>
      </c>
      <c r="AH30" s="94">
        <v>4690</v>
      </c>
      <c r="AI30" s="94">
        <v>4514</v>
      </c>
      <c r="AJ30" s="94">
        <v>4209</v>
      </c>
      <c r="AK30" s="94">
        <v>4071</v>
      </c>
    </row>
    <row r="31" spans="4:37" ht="16">
      <c r="D31" s="14" t="s">
        <v>85</v>
      </c>
      <c r="E31" s="24"/>
      <c r="F31" s="24"/>
      <c r="G31" s="5"/>
      <c r="H31" s="4">
        <v>2070</v>
      </c>
      <c r="I31" s="4">
        <v>4270</v>
      </c>
      <c r="J31" s="5">
        <v>96</v>
      </c>
      <c r="K31" s="5">
        <v>290</v>
      </c>
      <c r="L31" s="5">
        <v>358</v>
      </c>
      <c r="M31" s="5">
        <v>858</v>
      </c>
      <c r="N31" s="4">
        <v>2026</v>
      </c>
      <c r="O31" s="4">
        <v>2308</v>
      </c>
      <c r="P31" s="4">
        <v>2135</v>
      </c>
      <c r="Q31" s="4">
        <v>1227</v>
      </c>
      <c r="R31" s="5">
        <v>117</v>
      </c>
      <c r="S31" s="4">
        <v>1955</v>
      </c>
      <c r="T31" s="4">
        <v>21794</v>
      </c>
      <c r="U31" s="5">
        <v>0</v>
      </c>
      <c r="V31" s="4">
        <v>67676</v>
      </c>
      <c r="W31" s="4">
        <v>42430</v>
      </c>
      <c r="X31" s="4">
        <v>22433</v>
      </c>
      <c r="Y31" s="3">
        <f t="shared" si="9"/>
        <v>4653</v>
      </c>
      <c r="Z31" s="4"/>
      <c r="AA31" s="4"/>
      <c r="AB31" s="4"/>
      <c r="AC31" s="4"/>
      <c r="AD31" s="4"/>
      <c r="AE31" s="93" t="s">
        <v>85</v>
      </c>
      <c r="AF31" s="90"/>
      <c r="AG31" s="90">
        <v>0</v>
      </c>
      <c r="AH31" s="94">
        <v>67676</v>
      </c>
      <c r="AI31" s="94">
        <v>42430</v>
      </c>
      <c r="AJ31" s="94">
        <v>22433</v>
      </c>
      <c r="AK31" s="94">
        <v>4653</v>
      </c>
    </row>
    <row r="32" spans="4:37" ht="16">
      <c r="D32" s="13" t="s">
        <v>86</v>
      </c>
      <c r="E32" s="23"/>
      <c r="F32" s="23"/>
      <c r="G32" s="3"/>
      <c r="H32" s="3">
        <v>605494</v>
      </c>
      <c r="I32" s="3">
        <v>610976</v>
      </c>
      <c r="J32" s="3">
        <v>604584</v>
      </c>
      <c r="K32" s="3">
        <v>559824</v>
      </c>
      <c r="L32" s="3">
        <v>562172</v>
      </c>
      <c r="M32" s="3">
        <v>641870</v>
      </c>
      <c r="N32" s="3">
        <v>665415</v>
      </c>
      <c r="O32" s="3">
        <v>609790</v>
      </c>
      <c r="P32" s="3">
        <v>527410</v>
      </c>
      <c r="Q32" s="3">
        <v>481494</v>
      </c>
      <c r="R32" s="3">
        <v>474597</v>
      </c>
      <c r="S32" s="3">
        <v>455717</v>
      </c>
      <c r="T32" s="3">
        <v>464392</v>
      </c>
      <c r="U32" s="3">
        <v>423728</v>
      </c>
      <c r="V32" s="3">
        <v>1392231</v>
      </c>
      <c r="W32" s="3">
        <v>1309572</v>
      </c>
      <c r="X32" s="3">
        <v>1263463</v>
      </c>
      <c r="Y32" s="3">
        <f t="shared" si="9"/>
        <v>1224145</v>
      </c>
      <c r="Z32" s="3"/>
      <c r="AA32" s="3"/>
      <c r="AB32" s="3"/>
      <c r="AC32" s="3"/>
      <c r="AD32" s="3"/>
      <c r="AE32" s="89" t="s">
        <v>86</v>
      </c>
      <c r="AF32" s="90"/>
      <c r="AG32" s="92">
        <v>423728</v>
      </c>
      <c r="AH32" s="92">
        <v>1392231</v>
      </c>
      <c r="AI32" s="92">
        <v>1309572</v>
      </c>
      <c r="AJ32" s="92">
        <v>1263463</v>
      </c>
      <c r="AK32" s="92">
        <v>1224145</v>
      </c>
    </row>
    <row r="33" spans="4:37" ht="16">
      <c r="D33" s="14" t="s">
        <v>87</v>
      </c>
      <c r="E33" s="24"/>
      <c r="F33" s="24"/>
      <c r="G33" s="5"/>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3">
        <f t="shared" si="9"/>
        <v>0</v>
      </c>
      <c r="Z33" s="4"/>
      <c r="AA33" s="4"/>
      <c r="AB33" s="4"/>
      <c r="AC33" s="4"/>
      <c r="AD33" s="4"/>
      <c r="AE33" s="93" t="s">
        <v>87</v>
      </c>
      <c r="AF33" s="90"/>
      <c r="AG33" s="90">
        <v>0</v>
      </c>
      <c r="AH33" s="90">
        <v>0</v>
      </c>
      <c r="AI33" s="90">
        <v>0</v>
      </c>
      <c r="AJ33" s="90">
        <v>0</v>
      </c>
      <c r="AK33" s="90">
        <v>0</v>
      </c>
    </row>
    <row r="34" spans="4:37" ht="16">
      <c r="D34" s="14" t="s">
        <v>88</v>
      </c>
      <c r="E34" s="24"/>
      <c r="F34" s="24"/>
      <c r="G34" s="4"/>
      <c r="H34" s="4">
        <v>584891</v>
      </c>
      <c r="I34" s="4">
        <v>535318</v>
      </c>
      <c r="J34" s="4">
        <v>582913</v>
      </c>
      <c r="K34" s="4">
        <v>538618</v>
      </c>
      <c r="L34" s="4">
        <v>497663</v>
      </c>
      <c r="M34" s="4">
        <v>454022</v>
      </c>
      <c r="N34" s="4">
        <v>573852</v>
      </c>
      <c r="O34" s="4">
        <v>553782</v>
      </c>
      <c r="P34" s="4">
        <v>492365</v>
      </c>
      <c r="Q34" s="4">
        <v>446604</v>
      </c>
      <c r="R34" s="4">
        <v>439496</v>
      </c>
      <c r="S34" s="4">
        <v>421707</v>
      </c>
      <c r="T34" s="4">
        <v>383076</v>
      </c>
      <c r="U34" s="4">
        <v>344426</v>
      </c>
      <c r="V34" s="4">
        <v>1147022</v>
      </c>
      <c r="W34" s="4">
        <v>1066249</v>
      </c>
      <c r="X34" s="4">
        <v>1011284</v>
      </c>
      <c r="Y34" s="3">
        <f t="shared" si="9"/>
        <v>936603</v>
      </c>
      <c r="Z34" s="4"/>
      <c r="AA34" s="4"/>
      <c r="AB34" s="4"/>
      <c r="AC34" s="4"/>
      <c r="AD34" s="4"/>
      <c r="AE34" s="93" t="s">
        <v>88</v>
      </c>
      <c r="AF34" s="90"/>
      <c r="AG34" s="94">
        <v>344426</v>
      </c>
      <c r="AH34" s="94">
        <v>1147022</v>
      </c>
      <c r="AI34" s="94">
        <v>1066249</v>
      </c>
      <c r="AJ34" s="94">
        <v>1011284</v>
      </c>
      <c r="AK34" s="94">
        <v>936603</v>
      </c>
    </row>
    <row r="35" spans="4:37" ht="16">
      <c r="D35" s="14" t="s">
        <v>89</v>
      </c>
      <c r="E35" s="24"/>
      <c r="F35" s="24"/>
      <c r="G35" s="5"/>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89</v>
      </c>
      <c r="AF35" s="90"/>
      <c r="AG35" s="90">
        <v>0</v>
      </c>
      <c r="AH35" s="90">
        <v>0</v>
      </c>
      <c r="AI35" s="90">
        <v>0</v>
      </c>
      <c r="AJ35" s="90">
        <v>0</v>
      </c>
      <c r="AK35" s="90">
        <v>0</v>
      </c>
    </row>
    <row r="36" spans="4:37" ht="16">
      <c r="D36" s="14" t="s">
        <v>90</v>
      </c>
      <c r="E36" s="24"/>
      <c r="F36" s="24"/>
      <c r="G36" s="4"/>
      <c r="H36" s="4">
        <v>19910</v>
      </c>
      <c r="I36" s="4">
        <v>75366</v>
      </c>
      <c r="J36" s="4">
        <v>21671</v>
      </c>
      <c r="K36" s="4">
        <v>21206</v>
      </c>
      <c r="L36" s="4">
        <v>30145</v>
      </c>
      <c r="M36" s="4">
        <v>133484</v>
      </c>
      <c r="N36" s="4">
        <v>36520</v>
      </c>
      <c r="O36" s="5">
        <v>796</v>
      </c>
      <c r="P36" s="4">
        <v>2426</v>
      </c>
      <c r="Q36" s="4">
        <v>2271</v>
      </c>
      <c r="R36" s="4">
        <v>1336</v>
      </c>
      <c r="S36" s="5">
        <v>3</v>
      </c>
      <c r="T36" s="5">
        <v>0</v>
      </c>
      <c r="U36" s="5">
        <v>0</v>
      </c>
      <c r="V36" s="5">
        <v>327</v>
      </c>
      <c r="W36" s="4">
        <v>10433</v>
      </c>
      <c r="X36" s="4">
        <v>3298</v>
      </c>
      <c r="Y36" s="3">
        <f t="shared" si="9"/>
        <v>5982</v>
      </c>
      <c r="Z36" s="4"/>
      <c r="AA36" s="4"/>
      <c r="AB36" s="4"/>
      <c r="AC36" s="4"/>
      <c r="AD36" s="4"/>
      <c r="AE36" s="93" t="s">
        <v>90</v>
      </c>
      <c r="AF36" s="90"/>
      <c r="AG36" s="90">
        <v>0</v>
      </c>
      <c r="AH36" s="90">
        <v>327</v>
      </c>
      <c r="AI36" s="94">
        <v>10433</v>
      </c>
      <c r="AJ36" s="94">
        <v>3298</v>
      </c>
      <c r="AK36" s="94">
        <v>5982</v>
      </c>
    </row>
    <row r="37" spans="4:37" ht="16">
      <c r="D37" s="14" t="s">
        <v>91</v>
      </c>
      <c r="E37" s="24"/>
      <c r="F37" s="24"/>
      <c r="G37" s="5"/>
      <c r="H37" s="5">
        <v>0</v>
      </c>
      <c r="I37" s="5">
        <v>0</v>
      </c>
      <c r="J37" s="5">
        <v>0</v>
      </c>
      <c r="K37" s="5">
        <v>0</v>
      </c>
      <c r="L37" s="4">
        <v>34365</v>
      </c>
      <c r="M37" s="4">
        <v>54365</v>
      </c>
      <c r="N37" s="4">
        <v>54365</v>
      </c>
      <c r="O37" s="4">
        <v>54365</v>
      </c>
      <c r="P37" s="4">
        <v>32619</v>
      </c>
      <c r="Q37" s="4">
        <v>32619</v>
      </c>
      <c r="R37" s="4">
        <v>32619</v>
      </c>
      <c r="S37" s="4">
        <v>32619</v>
      </c>
      <c r="T37" s="4">
        <v>81169</v>
      </c>
      <c r="U37" s="4">
        <v>78430</v>
      </c>
      <c r="V37" s="4">
        <v>81169</v>
      </c>
      <c r="W37" s="4">
        <v>87049</v>
      </c>
      <c r="X37" s="4">
        <v>116782</v>
      </c>
      <c r="Y37" s="3">
        <f t="shared" si="9"/>
        <v>165412</v>
      </c>
      <c r="Z37" s="5"/>
      <c r="AA37" s="5"/>
      <c r="AB37" s="5"/>
      <c r="AC37" s="5"/>
      <c r="AD37" s="5"/>
      <c r="AE37" s="93" t="s">
        <v>91</v>
      </c>
      <c r="AF37" s="90"/>
      <c r="AG37" s="94">
        <v>78430</v>
      </c>
      <c r="AH37" s="94">
        <v>81169</v>
      </c>
      <c r="AI37" s="94">
        <v>87049</v>
      </c>
      <c r="AJ37" s="94">
        <v>116782</v>
      </c>
      <c r="AK37" s="94">
        <v>165412</v>
      </c>
    </row>
    <row r="38" spans="4:37" ht="16">
      <c r="D38" s="14" t="s">
        <v>92</v>
      </c>
      <c r="E38" s="24"/>
      <c r="F38" s="24"/>
      <c r="G38" s="5"/>
      <c r="H38" s="5">
        <v>693</v>
      </c>
      <c r="I38" s="5">
        <v>293</v>
      </c>
      <c r="J38" s="5">
        <v>0</v>
      </c>
      <c r="K38" s="5">
        <v>0</v>
      </c>
      <c r="L38" s="5">
        <v>0</v>
      </c>
      <c r="M38" s="5">
        <v>0</v>
      </c>
      <c r="N38" s="5">
        <v>677</v>
      </c>
      <c r="O38" s="5">
        <v>847</v>
      </c>
      <c r="P38" s="5">
        <v>0</v>
      </c>
      <c r="Q38" s="5">
        <v>0</v>
      </c>
      <c r="R38" s="4">
        <v>1146</v>
      </c>
      <c r="S38" s="4">
        <v>1388</v>
      </c>
      <c r="T38" s="5">
        <v>147</v>
      </c>
      <c r="U38" s="5">
        <v>872</v>
      </c>
      <c r="V38" s="4">
        <v>2580</v>
      </c>
      <c r="W38" s="4">
        <v>1093</v>
      </c>
      <c r="X38" s="4">
        <v>3738</v>
      </c>
      <c r="Y38" s="3">
        <f t="shared" si="9"/>
        <v>4173</v>
      </c>
      <c r="Z38" s="4"/>
      <c r="AA38" s="4"/>
      <c r="AB38" s="4"/>
      <c r="AC38" s="4"/>
      <c r="AD38" s="4"/>
      <c r="AE38" s="93" t="s">
        <v>92</v>
      </c>
      <c r="AF38" s="90"/>
      <c r="AG38" s="90">
        <v>872</v>
      </c>
      <c r="AH38" s="94">
        <v>2580</v>
      </c>
      <c r="AI38" s="94">
        <v>1093</v>
      </c>
      <c r="AJ38" s="94">
        <v>3738</v>
      </c>
      <c r="AK38" s="94">
        <v>4173</v>
      </c>
    </row>
    <row r="39" spans="4:37" ht="16">
      <c r="D39" s="15" t="s">
        <v>93</v>
      </c>
      <c r="E39" s="25"/>
      <c r="F39" s="25"/>
      <c r="G39" s="5"/>
      <c r="H39" s="5">
        <v>0</v>
      </c>
      <c r="I39" s="5">
        <v>0</v>
      </c>
      <c r="J39" s="5">
        <v>0</v>
      </c>
      <c r="K39" s="5">
        <v>0</v>
      </c>
      <c r="L39" s="5">
        <v>0</v>
      </c>
      <c r="M39" s="5">
        <v>0</v>
      </c>
      <c r="N39" s="5">
        <v>0</v>
      </c>
      <c r="O39" s="5">
        <v>0</v>
      </c>
      <c r="P39" s="5">
        <v>0</v>
      </c>
      <c r="Q39" s="5">
        <v>0</v>
      </c>
      <c r="R39" s="5">
        <v>0</v>
      </c>
      <c r="S39" s="5">
        <v>0</v>
      </c>
      <c r="T39" s="5">
        <v>0</v>
      </c>
      <c r="U39" s="5">
        <v>0</v>
      </c>
      <c r="V39" s="4">
        <v>161134</v>
      </c>
      <c r="W39" s="4">
        <v>144748</v>
      </c>
      <c r="X39" s="4">
        <v>128361</v>
      </c>
      <c r="Y39" s="3">
        <f t="shared" si="9"/>
        <v>111975</v>
      </c>
      <c r="Z39" s="5"/>
      <c r="AA39" s="5"/>
      <c r="AB39" s="5"/>
      <c r="AC39" s="5"/>
      <c r="AD39" s="5"/>
      <c r="AE39" s="93" t="s">
        <v>93</v>
      </c>
      <c r="AF39" s="90"/>
      <c r="AG39" s="90">
        <v>0</v>
      </c>
      <c r="AH39" s="94">
        <v>161134</v>
      </c>
      <c r="AI39" s="94">
        <v>144748</v>
      </c>
      <c r="AJ39" s="94">
        <v>128361</v>
      </c>
      <c r="AK39" s="94">
        <v>111975</v>
      </c>
    </row>
    <row r="40" spans="4:37" ht="16">
      <c r="D40" s="16" t="s">
        <v>94</v>
      </c>
      <c r="E40" s="26"/>
      <c r="F40" s="26"/>
      <c r="G40" s="3"/>
      <c r="H40" s="3">
        <v>720119</v>
      </c>
      <c r="I40" s="3">
        <v>711779</v>
      </c>
      <c r="J40" s="3">
        <v>757314</v>
      </c>
      <c r="K40" s="3">
        <v>851292</v>
      </c>
      <c r="L40" s="3">
        <v>863720</v>
      </c>
      <c r="M40" s="3">
        <v>847257</v>
      </c>
      <c r="N40" s="3">
        <v>849212</v>
      </c>
      <c r="O40" s="3">
        <v>907130</v>
      </c>
      <c r="P40" s="3">
        <v>938294</v>
      </c>
      <c r="Q40" s="3">
        <v>979910</v>
      </c>
      <c r="R40" s="3">
        <v>872400</v>
      </c>
      <c r="S40" s="3">
        <v>879793</v>
      </c>
      <c r="T40" s="3">
        <v>888076</v>
      </c>
      <c r="U40" s="3">
        <v>1006009</v>
      </c>
      <c r="V40" s="3">
        <v>1640921</v>
      </c>
      <c r="W40" s="3">
        <v>1598823</v>
      </c>
      <c r="X40" s="3">
        <v>1573745</v>
      </c>
      <c r="Y40" s="3">
        <f t="shared" si="9"/>
        <v>1594504</v>
      </c>
      <c r="Z40" s="3"/>
      <c r="AA40" s="3"/>
      <c r="AB40" s="3"/>
      <c r="AC40" s="3"/>
      <c r="AD40" s="3"/>
      <c r="AE40" s="89" t="s">
        <v>94</v>
      </c>
      <c r="AF40" s="90"/>
      <c r="AG40" s="92">
        <v>1006009</v>
      </c>
      <c r="AH40" s="92">
        <v>1640921</v>
      </c>
      <c r="AI40" s="92">
        <v>1598823</v>
      </c>
      <c r="AJ40" s="92">
        <v>1573745</v>
      </c>
      <c r="AK40" s="92">
        <v>1594504</v>
      </c>
    </row>
    <row r="41" spans="4:37" ht="16">
      <c r="D41" s="12" t="s">
        <v>95</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95</v>
      </c>
      <c r="AF41" s="90"/>
      <c r="AG41" s="91"/>
      <c r="AH41" s="91"/>
      <c r="AI41" s="91"/>
      <c r="AJ41" s="91"/>
      <c r="AK41" s="91"/>
    </row>
    <row r="42" spans="4:37" ht="16">
      <c r="D42" s="13" t="s">
        <v>96</v>
      </c>
      <c r="E42" s="23"/>
      <c r="F42" s="23"/>
      <c r="G42" s="3"/>
      <c r="H42" s="3">
        <v>80455</v>
      </c>
      <c r="I42" s="3">
        <v>55111</v>
      </c>
      <c r="J42" s="3">
        <v>51611</v>
      </c>
      <c r="K42" s="3">
        <v>59085</v>
      </c>
      <c r="L42" s="3">
        <v>80081</v>
      </c>
      <c r="M42" s="3">
        <v>83009</v>
      </c>
      <c r="N42" s="3">
        <v>40714</v>
      </c>
      <c r="O42" s="3">
        <v>35389</v>
      </c>
      <c r="P42" s="3">
        <v>29985</v>
      </c>
      <c r="Q42" s="3">
        <v>56773</v>
      </c>
      <c r="R42" s="3">
        <v>29963</v>
      </c>
      <c r="S42" s="3">
        <v>41615</v>
      </c>
      <c r="T42" s="3">
        <v>26449</v>
      </c>
      <c r="U42" s="3">
        <v>120402</v>
      </c>
      <c r="V42" s="3">
        <v>495408</v>
      </c>
      <c r="W42" s="3">
        <v>366088</v>
      </c>
      <c r="X42" s="3">
        <v>358292</v>
      </c>
      <c r="Y42" s="3">
        <f t="shared" si="9"/>
        <v>220195</v>
      </c>
      <c r="Z42" s="3"/>
      <c r="AA42" s="3"/>
      <c r="AB42" s="3"/>
      <c r="AC42" s="3"/>
      <c r="AD42" s="3"/>
      <c r="AE42" s="89" t="s">
        <v>96</v>
      </c>
      <c r="AF42" s="90"/>
      <c r="AG42" s="92">
        <v>120402</v>
      </c>
      <c r="AH42" s="92">
        <v>495408</v>
      </c>
      <c r="AI42" s="92">
        <v>366088</v>
      </c>
      <c r="AJ42" s="92">
        <v>358292</v>
      </c>
      <c r="AK42" s="92">
        <v>220195</v>
      </c>
    </row>
    <row r="43" spans="4:37" ht="16">
      <c r="D43" s="14" t="s">
        <v>97</v>
      </c>
      <c r="E43" s="24"/>
      <c r="F43" s="24"/>
      <c r="G43" s="4"/>
      <c r="H43" s="4">
        <v>73372</v>
      </c>
      <c r="I43" s="4">
        <v>25351</v>
      </c>
      <c r="J43" s="4">
        <v>51488</v>
      </c>
      <c r="K43" s="4">
        <v>58916</v>
      </c>
      <c r="L43" s="4">
        <v>48435</v>
      </c>
      <c r="M43" s="4">
        <v>60250</v>
      </c>
      <c r="N43" s="4">
        <v>31504</v>
      </c>
      <c r="O43" s="4">
        <v>35389</v>
      </c>
      <c r="P43" s="4">
        <v>29985</v>
      </c>
      <c r="Q43" s="4">
        <v>56773</v>
      </c>
      <c r="R43" s="4">
        <v>29963</v>
      </c>
      <c r="S43" s="4">
        <v>41615</v>
      </c>
      <c r="T43" s="4">
        <v>26449</v>
      </c>
      <c r="U43" s="4">
        <v>120402</v>
      </c>
      <c r="V43" s="4">
        <v>121221</v>
      </c>
      <c r="W43" s="4">
        <v>80088</v>
      </c>
      <c r="X43" s="4">
        <v>146463</v>
      </c>
      <c r="Y43" s="3">
        <f t="shared" si="9"/>
        <v>115195</v>
      </c>
      <c r="Z43" s="4"/>
      <c r="AA43" s="4"/>
      <c r="AB43" s="4"/>
      <c r="AC43" s="4"/>
      <c r="AD43" s="4"/>
      <c r="AE43" s="93" t="s">
        <v>97</v>
      </c>
      <c r="AF43" s="90"/>
      <c r="AG43" s="94">
        <v>120402</v>
      </c>
      <c r="AH43" s="94">
        <v>121221</v>
      </c>
      <c r="AI43" s="94">
        <v>80088</v>
      </c>
      <c r="AJ43" s="94">
        <v>146463</v>
      </c>
      <c r="AK43" s="94">
        <v>115195</v>
      </c>
    </row>
    <row r="44" spans="4:37" ht="16">
      <c r="D44" s="17" t="s">
        <v>98</v>
      </c>
      <c r="E44" s="27"/>
      <c r="F44" s="27"/>
      <c r="G44" s="4"/>
      <c r="H44" s="4">
        <v>5500</v>
      </c>
      <c r="I44" s="5">
        <v>0</v>
      </c>
      <c r="J44" s="5">
        <v>0</v>
      </c>
      <c r="K44" s="4">
        <v>9509</v>
      </c>
      <c r="L44" s="5">
        <v>0</v>
      </c>
      <c r="M44" s="4">
        <v>8983</v>
      </c>
      <c r="N44" s="4">
        <v>8983</v>
      </c>
      <c r="O44" s="4">
        <v>9620</v>
      </c>
      <c r="P44" s="5">
        <v>0</v>
      </c>
      <c r="Q44" s="5">
        <v>0</v>
      </c>
      <c r="R44" s="5">
        <v>0</v>
      </c>
      <c r="S44" s="5">
        <v>0</v>
      </c>
      <c r="T44" s="5">
        <v>0</v>
      </c>
      <c r="U44" s="5">
        <v>0</v>
      </c>
      <c r="V44" s="4">
        <v>43160</v>
      </c>
      <c r="W44" s="4">
        <v>38000</v>
      </c>
      <c r="X44" s="4">
        <v>44000</v>
      </c>
      <c r="Y44" s="3">
        <f t="shared" si="9"/>
        <v>60000</v>
      </c>
      <c r="Z44" s="4"/>
      <c r="AA44" s="4"/>
      <c r="AB44" s="4"/>
      <c r="AC44" s="4"/>
      <c r="AD44" s="4"/>
      <c r="AE44" s="93" t="s">
        <v>98</v>
      </c>
      <c r="AF44" s="90"/>
      <c r="AG44" s="90">
        <v>0</v>
      </c>
      <c r="AH44" s="94">
        <v>43160</v>
      </c>
      <c r="AI44" s="94">
        <v>38000</v>
      </c>
      <c r="AJ44" s="94">
        <v>44000</v>
      </c>
      <c r="AK44" s="94">
        <v>60000</v>
      </c>
    </row>
    <row r="45" spans="4:37" ht="16">
      <c r="D45" s="17" t="s">
        <v>99</v>
      </c>
      <c r="E45" s="27"/>
      <c r="F45" s="27"/>
      <c r="G45" s="5"/>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99</v>
      </c>
      <c r="AF45" s="90"/>
      <c r="AG45" s="90">
        <v>0</v>
      </c>
      <c r="AH45" s="90">
        <v>0</v>
      </c>
      <c r="AI45" s="90">
        <v>0</v>
      </c>
      <c r="AJ45" s="90">
        <v>0</v>
      </c>
      <c r="AK45" s="90">
        <v>0</v>
      </c>
    </row>
    <row r="46" spans="4:37" ht="16">
      <c r="D46" s="17" t="s">
        <v>100</v>
      </c>
      <c r="E46" s="27"/>
      <c r="F46" s="27"/>
      <c r="G46" s="4"/>
      <c r="H46" s="4">
        <v>26725</v>
      </c>
      <c r="I46" s="4">
        <v>17496</v>
      </c>
      <c r="J46" s="4">
        <v>1567</v>
      </c>
      <c r="K46" s="4">
        <v>1587</v>
      </c>
      <c r="L46" s="4">
        <v>6960</v>
      </c>
      <c r="M46" s="4">
        <v>1421</v>
      </c>
      <c r="N46" s="4">
        <v>2868</v>
      </c>
      <c r="O46" s="4">
        <v>2008</v>
      </c>
      <c r="P46" s="5">
        <v>430</v>
      </c>
      <c r="Q46" s="4">
        <v>8699</v>
      </c>
      <c r="R46" s="4">
        <v>5651</v>
      </c>
      <c r="S46" s="4">
        <v>9036</v>
      </c>
      <c r="T46" s="4">
        <v>5994</v>
      </c>
      <c r="U46" s="4">
        <v>3537</v>
      </c>
      <c r="V46" s="4">
        <v>20629</v>
      </c>
      <c r="W46" s="5">
        <v>650</v>
      </c>
      <c r="X46" s="4">
        <v>2185</v>
      </c>
      <c r="Y46" s="3">
        <f t="shared" si="9"/>
        <v>5778</v>
      </c>
      <c r="Z46" s="4"/>
      <c r="AA46" s="4"/>
      <c r="AB46" s="4"/>
      <c r="AC46" s="4"/>
      <c r="AD46" s="4"/>
      <c r="AE46" s="93" t="s">
        <v>100</v>
      </c>
      <c r="AF46" s="90"/>
      <c r="AG46" s="94">
        <v>3537</v>
      </c>
      <c r="AH46" s="94">
        <v>20629</v>
      </c>
      <c r="AI46" s="90">
        <v>650</v>
      </c>
      <c r="AJ46" s="94">
        <v>2185</v>
      </c>
      <c r="AK46" s="94">
        <v>5778</v>
      </c>
    </row>
    <row r="47" spans="4:37" ht="16">
      <c r="D47" s="17" t="s">
        <v>101</v>
      </c>
      <c r="E47" s="27"/>
      <c r="F47" s="27"/>
      <c r="G47" s="5"/>
      <c r="H47" s="5">
        <v>0</v>
      </c>
      <c r="I47" s="5">
        <v>0</v>
      </c>
      <c r="J47" s="5">
        <v>0</v>
      </c>
      <c r="K47" s="5">
        <v>0</v>
      </c>
      <c r="L47" s="5">
        <v>0</v>
      </c>
      <c r="M47" s="5">
        <v>564</v>
      </c>
      <c r="N47" s="5">
        <v>400</v>
      </c>
      <c r="O47" s="5">
        <v>574</v>
      </c>
      <c r="P47" s="5">
        <v>93</v>
      </c>
      <c r="Q47" s="5">
        <v>49</v>
      </c>
      <c r="R47" s="4">
        <v>1266</v>
      </c>
      <c r="S47" s="5">
        <v>842</v>
      </c>
      <c r="T47" s="4">
        <v>2845</v>
      </c>
      <c r="U47" s="4">
        <v>2353</v>
      </c>
      <c r="V47" s="4">
        <v>2291</v>
      </c>
      <c r="W47" s="4">
        <v>1072</v>
      </c>
      <c r="X47" s="5">
        <v>855</v>
      </c>
      <c r="Y47" s="3">
        <f t="shared" si="9"/>
        <v>432</v>
      </c>
      <c r="Z47" s="4"/>
      <c r="AA47" s="4"/>
      <c r="AB47" s="4"/>
      <c r="AC47" s="4"/>
      <c r="AD47" s="4"/>
      <c r="AE47" s="93" t="s">
        <v>101</v>
      </c>
      <c r="AF47" s="90"/>
      <c r="AG47" s="94">
        <v>2353</v>
      </c>
      <c r="AH47" s="94">
        <v>2291</v>
      </c>
      <c r="AI47" s="94">
        <v>1072</v>
      </c>
      <c r="AJ47" s="90">
        <v>855</v>
      </c>
      <c r="AK47" s="90">
        <v>432</v>
      </c>
    </row>
    <row r="48" spans="4:37" ht="16">
      <c r="D48" s="17" t="s">
        <v>102</v>
      </c>
      <c r="E48" s="27"/>
      <c r="F48" s="27"/>
      <c r="G48" s="4"/>
      <c r="H48" s="4">
        <v>2090</v>
      </c>
      <c r="I48" s="5">
        <v>162</v>
      </c>
      <c r="J48" s="4">
        <v>5632</v>
      </c>
      <c r="K48" s="4">
        <v>6926</v>
      </c>
      <c r="L48" s="4">
        <v>14702</v>
      </c>
      <c r="M48" s="4">
        <v>3795</v>
      </c>
      <c r="N48" s="4">
        <v>6787</v>
      </c>
      <c r="O48" s="4">
        <v>1989</v>
      </c>
      <c r="P48" s="4">
        <v>11076</v>
      </c>
      <c r="Q48" s="4">
        <v>16626</v>
      </c>
      <c r="R48" s="4">
        <v>7731</v>
      </c>
      <c r="S48" s="4">
        <v>3016</v>
      </c>
      <c r="T48" s="5">
        <v>0</v>
      </c>
      <c r="U48" s="4">
        <v>1225</v>
      </c>
      <c r="V48" s="4">
        <v>1743</v>
      </c>
      <c r="W48" s="4">
        <v>7288</v>
      </c>
      <c r="X48" s="4">
        <v>12276</v>
      </c>
      <c r="Y48" s="3">
        <f t="shared" si="9"/>
        <v>27300</v>
      </c>
      <c r="Z48" s="4"/>
      <c r="AA48" s="4"/>
      <c r="AB48" s="4"/>
      <c r="AC48" s="4"/>
      <c r="AD48" s="4"/>
      <c r="AE48" s="93" t="s">
        <v>102</v>
      </c>
      <c r="AF48" s="90"/>
      <c r="AG48" s="94">
        <v>1225</v>
      </c>
      <c r="AH48" s="94">
        <v>1743</v>
      </c>
      <c r="AI48" s="94">
        <v>7288</v>
      </c>
      <c r="AJ48" s="94">
        <v>12276</v>
      </c>
      <c r="AK48" s="94">
        <v>27300</v>
      </c>
    </row>
    <row r="49" spans="4:37" ht="16">
      <c r="D49" s="17" t="s">
        <v>103</v>
      </c>
      <c r="E49" s="27"/>
      <c r="F49" s="27"/>
      <c r="G49" s="5"/>
      <c r="H49" s="4">
        <v>2001</v>
      </c>
      <c r="I49" s="5">
        <v>539</v>
      </c>
      <c r="J49" s="4">
        <v>3170</v>
      </c>
      <c r="K49" s="4">
        <v>8916</v>
      </c>
      <c r="L49" s="4">
        <v>2674</v>
      </c>
      <c r="M49" s="4">
        <v>5282</v>
      </c>
      <c r="N49" s="4">
        <v>5759</v>
      </c>
      <c r="O49" s="4">
        <v>9389</v>
      </c>
      <c r="P49" s="4">
        <v>9163</v>
      </c>
      <c r="Q49" s="4">
        <v>9390</v>
      </c>
      <c r="R49" s="4">
        <v>7722</v>
      </c>
      <c r="S49" s="4">
        <v>7955</v>
      </c>
      <c r="T49" s="4">
        <v>10428</v>
      </c>
      <c r="U49" s="4">
        <v>10422</v>
      </c>
      <c r="V49" s="4">
        <v>6478</v>
      </c>
      <c r="W49" s="4">
        <v>10220</v>
      </c>
      <c r="X49" s="4">
        <v>11748</v>
      </c>
      <c r="Y49" s="3">
        <f t="shared" si="9"/>
        <v>11724</v>
      </c>
      <c r="Z49" s="4"/>
      <c r="AA49" s="4"/>
      <c r="AB49" s="4"/>
      <c r="AC49" s="4"/>
      <c r="AD49" s="4"/>
      <c r="AE49" s="93" t="s">
        <v>103</v>
      </c>
      <c r="AF49" s="90"/>
      <c r="AG49" s="94">
        <v>10422</v>
      </c>
      <c r="AH49" s="94">
        <v>6478</v>
      </c>
      <c r="AI49" s="94">
        <v>10220</v>
      </c>
      <c r="AJ49" s="94">
        <v>11748</v>
      </c>
      <c r="AK49" s="94">
        <v>11724</v>
      </c>
    </row>
    <row r="50" spans="4:37" ht="16">
      <c r="D50" s="17" t="s">
        <v>104</v>
      </c>
      <c r="E50" s="27"/>
      <c r="F50" s="27"/>
      <c r="G50" s="5"/>
      <c r="H50" s="4">
        <v>5628</v>
      </c>
      <c r="I50" s="5">
        <v>0</v>
      </c>
      <c r="J50" s="4">
        <v>4919</v>
      </c>
      <c r="K50" s="4">
        <v>2199</v>
      </c>
      <c r="L50" s="4">
        <v>11382</v>
      </c>
      <c r="M50" s="4">
        <v>20225</v>
      </c>
      <c r="N50" s="4">
        <v>3781</v>
      </c>
      <c r="O50" s="5">
        <v>930</v>
      </c>
      <c r="P50" s="4">
        <v>1495</v>
      </c>
      <c r="Q50" s="4">
        <v>2256</v>
      </c>
      <c r="R50" s="4">
        <v>3053</v>
      </c>
      <c r="S50" s="5">
        <v>0</v>
      </c>
      <c r="T50" s="4">
        <v>1092</v>
      </c>
      <c r="U50" s="4">
        <v>2487</v>
      </c>
      <c r="V50" s="4">
        <v>6159</v>
      </c>
      <c r="W50" s="4">
        <v>12324</v>
      </c>
      <c r="X50" s="4">
        <v>4350</v>
      </c>
      <c r="Y50" s="3">
        <f t="shared" si="9"/>
        <v>1954</v>
      </c>
      <c r="Z50" s="4"/>
      <c r="AA50" s="4"/>
      <c r="AB50" s="4"/>
      <c r="AC50" s="4"/>
      <c r="AD50" s="4"/>
      <c r="AE50" s="93" t="s">
        <v>104</v>
      </c>
      <c r="AF50" s="90"/>
      <c r="AG50" s="94">
        <v>2487</v>
      </c>
      <c r="AH50" s="94">
        <v>6159</v>
      </c>
      <c r="AI50" s="94">
        <v>12324</v>
      </c>
      <c r="AJ50" s="94">
        <v>4350</v>
      </c>
      <c r="AK50" s="94">
        <v>1954</v>
      </c>
    </row>
    <row r="51" spans="4:37" ht="16">
      <c r="D51" s="17" t="s">
        <v>105</v>
      </c>
      <c r="E51" s="27"/>
      <c r="F51" s="27"/>
      <c r="G51" s="5"/>
      <c r="H51" s="4">
        <v>29949</v>
      </c>
      <c r="I51" s="4">
        <v>5075</v>
      </c>
      <c r="J51" s="4">
        <v>22814</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105</v>
      </c>
      <c r="AF51" s="90"/>
      <c r="AG51" s="90">
        <v>0</v>
      </c>
      <c r="AH51" s="90">
        <v>0</v>
      </c>
      <c r="AI51" s="90">
        <v>0</v>
      </c>
      <c r="AJ51" s="90">
        <v>0</v>
      </c>
      <c r="AK51" s="90">
        <v>0</v>
      </c>
    </row>
    <row r="52" spans="4:37" ht="16">
      <c r="D52" s="17" t="s">
        <v>106</v>
      </c>
      <c r="E52" s="27"/>
      <c r="F52" s="27"/>
      <c r="G52" s="5"/>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106</v>
      </c>
      <c r="AF52" s="90"/>
      <c r="AG52" s="90">
        <v>0</v>
      </c>
      <c r="AH52" s="90">
        <v>0</v>
      </c>
      <c r="AI52" s="90">
        <v>0</v>
      </c>
      <c r="AJ52" s="90">
        <v>0</v>
      </c>
      <c r="AK52" s="90">
        <v>0</v>
      </c>
    </row>
    <row r="53" spans="4:37" ht="16">
      <c r="D53" s="17" t="s">
        <v>107</v>
      </c>
      <c r="E53" s="27"/>
      <c r="F53" s="27"/>
      <c r="G53" s="5"/>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107</v>
      </c>
      <c r="AF53" s="90"/>
      <c r="AG53" s="90">
        <v>0</v>
      </c>
      <c r="AH53" s="90">
        <v>0</v>
      </c>
      <c r="AI53" s="90">
        <v>0</v>
      </c>
      <c r="AJ53" s="90">
        <v>0</v>
      </c>
      <c r="AK53" s="90">
        <v>0</v>
      </c>
    </row>
    <row r="54" spans="4:37" ht="16">
      <c r="D54" s="17" t="s">
        <v>108</v>
      </c>
      <c r="E54" s="27"/>
      <c r="F54" s="27"/>
      <c r="G54" s="5"/>
      <c r="H54" s="4">
        <v>1493</v>
      </c>
      <c r="I54" s="4">
        <v>1920</v>
      </c>
      <c r="J54" s="4">
        <v>12924</v>
      </c>
      <c r="K54" s="4">
        <v>29384</v>
      </c>
      <c r="L54" s="4">
        <v>11176</v>
      </c>
      <c r="M54" s="4">
        <v>17730</v>
      </c>
      <c r="N54" s="5">
        <v>690</v>
      </c>
      <c r="O54" s="4">
        <v>9129</v>
      </c>
      <c r="P54" s="4">
        <v>6112</v>
      </c>
      <c r="Q54" s="4">
        <v>18107</v>
      </c>
      <c r="R54" s="4">
        <v>3021</v>
      </c>
      <c r="S54" s="4">
        <v>20036</v>
      </c>
      <c r="T54" s="4">
        <v>6090</v>
      </c>
      <c r="U54" s="4">
        <v>99227</v>
      </c>
      <c r="V54" s="4">
        <v>39147</v>
      </c>
      <c r="W54" s="4">
        <v>8960</v>
      </c>
      <c r="X54" s="4">
        <v>69854</v>
      </c>
      <c r="Y54" s="3">
        <f t="shared" si="9"/>
        <v>7571</v>
      </c>
      <c r="Z54" s="4"/>
      <c r="AA54" s="4"/>
      <c r="AB54" s="4"/>
      <c r="AC54" s="4"/>
      <c r="AD54" s="4"/>
      <c r="AE54" s="93" t="s">
        <v>108</v>
      </c>
      <c r="AF54" s="90"/>
      <c r="AG54" s="94">
        <v>99227</v>
      </c>
      <c r="AH54" s="94">
        <v>39147</v>
      </c>
      <c r="AI54" s="94">
        <v>8960</v>
      </c>
      <c r="AJ54" s="94">
        <v>69854</v>
      </c>
      <c r="AK54" s="94">
        <v>7571</v>
      </c>
    </row>
    <row r="55" spans="4:37" ht="16">
      <c r="D55" s="17" t="s">
        <v>109</v>
      </c>
      <c r="E55" s="27"/>
      <c r="F55" s="27"/>
      <c r="G55" s="5"/>
      <c r="H55" s="5">
        <v>0</v>
      </c>
      <c r="I55" s="5">
        <v>0</v>
      </c>
      <c r="J55" s="5">
        <v>0</v>
      </c>
      <c r="K55" s="5">
        <v>0</v>
      </c>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93" t="s">
        <v>109</v>
      </c>
      <c r="AF55" s="90"/>
      <c r="AG55" s="90">
        <v>0</v>
      </c>
      <c r="AH55" s="90">
        <v>0</v>
      </c>
      <c r="AI55" s="90">
        <v>0</v>
      </c>
      <c r="AJ55" s="90">
        <v>0</v>
      </c>
      <c r="AK55" s="90">
        <v>0</v>
      </c>
    </row>
    <row r="56" spans="4:37" ht="16">
      <c r="D56" s="17" t="s">
        <v>110</v>
      </c>
      <c r="E56" s="27"/>
      <c r="F56" s="27"/>
      <c r="G56" s="5"/>
      <c r="H56" s="5">
        <v>-15</v>
      </c>
      <c r="I56" s="5">
        <v>161</v>
      </c>
      <c r="J56" s="5">
        <v>463</v>
      </c>
      <c r="K56" s="5">
        <v>395</v>
      </c>
      <c r="L56" s="4">
        <v>1540</v>
      </c>
      <c r="M56" s="4">
        <v>2250</v>
      </c>
      <c r="N56" s="4">
        <v>2236</v>
      </c>
      <c r="O56" s="4">
        <v>1751</v>
      </c>
      <c r="P56" s="4">
        <v>1616</v>
      </c>
      <c r="Q56" s="4">
        <v>1645</v>
      </c>
      <c r="R56" s="4">
        <v>1519</v>
      </c>
      <c r="S56" s="5">
        <v>729</v>
      </c>
      <c r="T56" s="5">
        <v>0</v>
      </c>
      <c r="U56" s="4">
        <v>1151</v>
      </c>
      <c r="V56" s="4">
        <v>1614</v>
      </c>
      <c r="W56" s="4">
        <v>1574</v>
      </c>
      <c r="X56" s="4">
        <v>1196</v>
      </c>
      <c r="Y56" s="3">
        <f t="shared" si="9"/>
        <v>436</v>
      </c>
      <c r="Z56" s="4"/>
      <c r="AA56" s="4"/>
      <c r="AB56" s="4"/>
      <c r="AC56" s="4"/>
      <c r="AD56" s="4"/>
      <c r="AE56" s="93" t="s">
        <v>110</v>
      </c>
      <c r="AF56" s="90"/>
      <c r="AG56" s="94">
        <v>1151</v>
      </c>
      <c r="AH56" s="94">
        <v>1614</v>
      </c>
      <c r="AI56" s="94">
        <v>1574</v>
      </c>
      <c r="AJ56" s="94">
        <v>1196</v>
      </c>
      <c r="AK56" s="90">
        <v>436</v>
      </c>
    </row>
    <row r="57" spans="4:37" ht="16">
      <c r="D57" s="17" t="s">
        <v>111</v>
      </c>
      <c r="E57" s="27"/>
      <c r="F57" s="27"/>
      <c r="G57" s="5"/>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111</v>
      </c>
      <c r="AF57" s="90"/>
      <c r="AG57" s="90">
        <v>0</v>
      </c>
      <c r="AH57" s="90">
        <v>0</v>
      </c>
      <c r="AI57" s="90">
        <v>0</v>
      </c>
      <c r="AJ57" s="90">
        <v>0</v>
      </c>
      <c r="AK57" s="90">
        <v>0</v>
      </c>
    </row>
    <row r="58" spans="4:37" ht="16">
      <c r="D58" s="17" t="s">
        <v>112</v>
      </c>
      <c r="E58" s="27"/>
      <c r="F58" s="27"/>
      <c r="G58" s="5"/>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112</v>
      </c>
      <c r="AF58" s="90"/>
      <c r="AG58" s="90">
        <v>0</v>
      </c>
      <c r="AH58" s="90">
        <v>0</v>
      </c>
      <c r="AI58" s="90">
        <v>0</v>
      </c>
      <c r="AJ58" s="90">
        <v>0</v>
      </c>
      <c r="AK58" s="90">
        <v>0</v>
      </c>
    </row>
    <row r="59" spans="4:37" ht="16">
      <c r="D59" s="14" t="s">
        <v>113</v>
      </c>
      <c r="E59" s="24"/>
      <c r="F59" s="24"/>
      <c r="G59" s="4"/>
      <c r="H59" s="4">
        <v>7083</v>
      </c>
      <c r="I59" s="4">
        <v>29760</v>
      </c>
      <c r="J59" s="5">
        <v>122</v>
      </c>
      <c r="K59" s="5">
        <v>169</v>
      </c>
      <c r="L59" s="4">
        <v>31646</v>
      </c>
      <c r="M59" s="4">
        <v>22759</v>
      </c>
      <c r="N59" s="4">
        <v>9210</v>
      </c>
      <c r="O59" s="5">
        <v>0</v>
      </c>
      <c r="P59" s="5">
        <v>0</v>
      </c>
      <c r="Q59" s="5">
        <v>0</v>
      </c>
      <c r="R59" s="5">
        <v>0</v>
      </c>
      <c r="S59" s="5">
        <v>0</v>
      </c>
      <c r="T59" s="5">
        <v>0</v>
      </c>
      <c r="U59" s="5">
        <v>0</v>
      </c>
      <c r="V59" s="4">
        <v>374187</v>
      </c>
      <c r="W59" s="4">
        <v>286000</v>
      </c>
      <c r="X59" s="4">
        <v>211829</v>
      </c>
      <c r="Y59" s="3">
        <f t="shared" si="9"/>
        <v>105000</v>
      </c>
      <c r="Z59" s="5"/>
      <c r="AA59" s="5"/>
      <c r="AB59" s="5"/>
      <c r="AC59" s="5"/>
      <c r="AD59" s="5"/>
      <c r="AE59" s="93" t="s">
        <v>113</v>
      </c>
      <c r="AF59" s="90"/>
      <c r="AG59" s="90">
        <v>0</v>
      </c>
      <c r="AH59" s="94">
        <v>374187</v>
      </c>
      <c r="AI59" s="94">
        <v>286000</v>
      </c>
      <c r="AJ59" s="94">
        <v>211829</v>
      </c>
      <c r="AK59" s="94">
        <v>105000</v>
      </c>
    </row>
    <row r="60" spans="4:37" ht="16">
      <c r="D60" s="17" t="s">
        <v>114</v>
      </c>
      <c r="E60" s="27"/>
      <c r="F60" s="27"/>
      <c r="G60" s="5"/>
      <c r="H60" s="5">
        <v>0</v>
      </c>
      <c r="I60" s="5">
        <v>0</v>
      </c>
      <c r="J60" s="5">
        <v>0</v>
      </c>
      <c r="K60" s="5">
        <v>0</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93" t="s">
        <v>114</v>
      </c>
      <c r="AF60" s="90"/>
      <c r="AG60" s="90">
        <v>0</v>
      </c>
      <c r="AH60" s="90">
        <v>0</v>
      </c>
      <c r="AI60" s="90">
        <v>0</v>
      </c>
      <c r="AJ60" s="90">
        <v>0</v>
      </c>
      <c r="AK60" s="90">
        <v>0</v>
      </c>
    </row>
    <row r="61" spans="4:37" ht="16">
      <c r="D61" s="17" t="s">
        <v>115</v>
      </c>
      <c r="E61" s="27"/>
      <c r="F61" s="27"/>
      <c r="G61" s="5"/>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115</v>
      </c>
      <c r="AF61" s="90"/>
      <c r="AG61" s="90">
        <v>0</v>
      </c>
      <c r="AH61" s="90">
        <v>0</v>
      </c>
      <c r="AI61" s="90">
        <v>0</v>
      </c>
      <c r="AJ61" s="90">
        <v>0</v>
      </c>
      <c r="AK61" s="90">
        <v>0</v>
      </c>
    </row>
    <row r="62" spans="4:37" ht="16">
      <c r="D62" s="17" t="s">
        <v>116</v>
      </c>
      <c r="E62" s="27"/>
      <c r="F62" s="27"/>
      <c r="G62" s="5"/>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116</v>
      </c>
      <c r="AF62" s="90"/>
      <c r="AG62" s="90">
        <v>0</v>
      </c>
      <c r="AH62" s="90">
        <v>0</v>
      </c>
      <c r="AI62" s="90">
        <v>0</v>
      </c>
      <c r="AJ62" s="90">
        <v>0</v>
      </c>
      <c r="AK62" s="90">
        <v>0</v>
      </c>
    </row>
    <row r="63" spans="4:37" ht="16">
      <c r="D63" s="17" t="s">
        <v>117</v>
      </c>
      <c r="E63" s="27"/>
      <c r="F63" s="27"/>
      <c r="G63" s="5"/>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117</v>
      </c>
      <c r="AF63" s="90"/>
      <c r="AG63" s="90">
        <v>0</v>
      </c>
      <c r="AH63" s="90">
        <v>0</v>
      </c>
      <c r="AI63" s="90">
        <v>0</v>
      </c>
      <c r="AJ63" s="90">
        <v>0</v>
      </c>
      <c r="AK63" s="90">
        <v>0</v>
      </c>
    </row>
    <row r="64" spans="4:37" ht="16">
      <c r="D64" s="17" t="s">
        <v>118</v>
      </c>
      <c r="E64" s="27"/>
      <c r="F64" s="27"/>
      <c r="G64" s="5"/>
      <c r="H64" s="5">
        <v>0</v>
      </c>
      <c r="I64" s="5">
        <v>0</v>
      </c>
      <c r="J64" s="5">
        <v>0</v>
      </c>
      <c r="K64" s="5">
        <v>0</v>
      </c>
      <c r="L64" s="5">
        <v>0</v>
      </c>
      <c r="M64" s="5">
        <v>0</v>
      </c>
      <c r="N64" s="5">
        <v>0</v>
      </c>
      <c r="O64" s="5">
        <v>0</v>
      </c>
      <c r="P64" s="5">
        <v>0</v>
      </c>
      <c r="Q64" s="5">
        <v>0</v>
      </c>
      <c r="R64" s="5">
        <v>0</v>
      </c>
      <c r="S64" s="5">
        <v>0</v>
      </c>
      <c r="T64" s="5">
        <v>0</v>
      </c>
      <c r="U64" s="5">
        <v>0</v>
      </c>
      <c r="V64" s="5">
        <v>0</v>
      </c>
      <c r="W64" s="5">
        <v>0</v>
      </c>
      <c r="X64" s="5">
        <v>0</v>
      </c>
      <c r="Y64" s="3">
        <f t="shared" si="9"/>
        <v>0</v>
      </c>
      <c r="Z64" s="5"/>
      <c r="AA64" s="5"/>
      <c r="AB64" s="5"/>
      <c r="AC64" s="5"/>
      <c r="AD64" s="5"/>
      <c r="AE64" s="93" t="s">
        <v>118</v>
      </c>
      <c r="AF64" s="90"/>
      <c r="AG64" s="90">
        <v>0</v>
      </c>
      <c r="AH64" s="90">
        <v>0</v>
      </c>
      <c r="AI64" s="90">
        <v>0</v>
      </c>
      <c r="AJ64" s="90">
        <v>0</v>
      </c>
      <c r="AK64" s="90">
        <v>0</v>
      </c>
    </row>
    <row r="65" spans="4:37" ht="16">
      <c r="D65" s="17" t="s">
        <v>119</v>
      </c>
      <c r="E65" s="27"/>
      <c r="F65" s="27"/>
      <c r="G65" s="4"/>
      <c r="H65" s="4">
        <v>6977</v>
      </c>
      <c r="I65" s="4">
        <v>29592</v>
      </c>
      <c r="J65" s="5">
        <v>0</v>
      </c>
      <c r="K65" s="5">
        <v>0</v>
      </c>
      <c r="L65" s="4">
        <v>31439</v>
      </c>
      <c r="M65" s="4">
        <v>17965</v>
      </c>
      <c r="N65" s="4">
        <v>8983</v>
      </c>
      <c r="O65" s="5">
        <v>0</v>
      </c>
      <c r="P65" s="5">
        <v>0</v>
      </c>
      <c r="Q65" s="5">
        <v>0</v>
      </c>
      <c r="R65" s="5">
        <v>0</v>
      </c>
      <c r="S65" s="5">
        <v>0</v>
      </c>
      <c r="T65" s="5">
        <v>0</v>
      </c>
      <c r="U65" s="5">
        <v>0</v>
      </c>
      <c r="V65" s="4">
        <v>374187</v>
      </c>
      <c r="W65" s="4">
        <v>286000</v>
      </c>
      <c r="X65" s="4">
        <v>211829</v>
      </c>
      <c r="Y65" s="3">
        <f t="shared" si="9"/>
        <v>105000</v>
      </c>
      <c r="Z65" s="5"/>
      <c r="AA65" s="5"/>
      <c r="AB65" s="5"/>
      <c r="AC65" s="5"/>
      <c r="AD65" s="5"/>
      <c r="AE65" s="93" t="s">
        <v>119</v>
      </c>
      <c r="AF65" s="90"/>
      <c r="AG65" s="90">
        <v>0</v>
      </c>
      <c r="AH65" s="94">
        <v>374187</v>
      </c>
      <c r="AI65" s="94">
        <v>286000</v>
      </c>
      <c r="AJ65" s="94">
        <v>211829</v>
      </c>
      <c r="AK65" s="94">
        <v>105000</v>
      </c>
    </row>
    <row r="66" spans="4:37" ht="16">
      <c r="D66" s="17" t="s">
        <v>120</v>
      </c>
      <c r="E66" s="27"/>
      <c r="F66" s="27"/>
      <c r="G66" s="5"/>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120</v>
      </c>
      <c r="AF66" s="90"/>
      <c r="AG66" s="90">
        <v>0</v>
      </c>
      <c r="AH66" s="90">
        <v>0</v>
      </c>
      <c r="AI66" s="90">
        <v>0</v>
      </c>
      <c r="AJ66" s="90">
        <v>0</v>
      </c>
      <c r="AK66" s="90">
        <v>0</v>
      </c>
    </row>
    <row r="67" spans="4:37" ht="16">
      <c r="D67" s="17" t="s">
        <v>121</v>
      </c>
      <c r="E67" s="27"/>
      <c r="F67" s="27"/>
      <c r="G67" s="5"/>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121</v>
      </c>
      <c r="AF67" s="90"/>
      <c r="AG67" s="90">
        <v>0</v>
      </c>
      <c r="AH67" s="90">
        <v>0</v>
      </c>
      <c r="AI67" s="90">
        <v>0</v>
      </c>
      <c r="AJ67" s="90">
        <v>0</v>
      </c>
      <c r="AK67" s="90">
        <v>0</v>
      </c>
    </row>
    <row r="68" spans="4:37" ht="16">
      <c r="D68" s="17" t="s">
        <v>122</v>
      </c>
      <c r="E68" s="27"/>
      <c r="F68" s="27"/>
      <c r="G68" s="5"/>
      <c r="H68" s="5">
        <v>107</v>
      </c>
      <c r="I68" s="5">
        <v>168</v>
      </c>
      <c r="J68" s="5">
        <v>122</v>
      </c>
      <c r="K68" s="5">
        <v>169</v>
      </c>
      <c r="L68" s="5">
        <v>207</v>
      </c>
      <c r="M68" s="5">
        <v>209</v>
      </c>
      <c r="N68" s="5">
        <v>227</v>
      </c>
      <c r="O68" s="5">
        <v>0</v>
      </c>
      <c r="P68" s="5">
        <v>0</v>
      </c>
      <c r="Q68" s="5">
        <v>0</v>
      </c>
      <c r="R68" s="5">
        <v>0</v>
      </c>
      <c r="S68" s="5">
        <v>0</v>
      </c>
      <c r="T68" s="5">
        <v>0</v>
      </c>
      <c r="U68" s="5">
        <v>0</v>
      </c>
      <c r="V68" s="5">
        <v>0</v>
      </c>
      <c r="W68" s="5">
        <v>0</v>
      </c>
      <c r="X68" s="5">
        <v>0</v>
      </c>
      <c r="Y68" s="3">
        <f t="shared" si="9"/>
        <v>0</v>
      </c>
      <c r="Z68" s="5"/>
      <c r="AA68" s="5"/>
      <c r="AB68" s="5"/>
      <c r="AC68" s="5"/>
      <c r="AD68" s="5"/>
      <c r="AE68" s="93" t="s">
        <v>122</v>
      </c>
      <c r="AF68" s="90"/>
      <c r="AG68" s="90">
        <v>0</v>
      </c>
      <c r="AH68" s="90">
        <v>0</v>
      </c>
      <c r="AI68" s="90">
        <v>0</v>
      </c>
      <c r="AJ68" s="90">
        <v>0</v>
      </c>
      <c r="AK68" s="90">
        <v>0</v>
      </c>
    </row>
    <row r="69" spans="4:37" ht="16">
      <c r="D69" s="17" t="s">
        <v>123</v>
      </c>
      <c r="E69" s="27"/>
      <c r="F69" s="27"/>
      <c r="G69" s="5"/>
      <c r="H69" s="5">
        <v>0</v>
      </c>
      <c r="I69" s="5">
        <v>0</v>
      </c>
      <c r="J69" s="5">
        <v>0</v>
      </c>
      <c r="K69" s="5">
        <v>0</v>
      </c>
      <c r="L69" s="5">
        <v>0</v>
      </c>
      <c r="M69" s="5">
        <v>0</v>
      </c>
      <c r="N69" s="5">
        <v>0</v>
      </c>
      <c r="O69" s="5">
        <v>0</v>
      </c>
      <c r="P69" s="5">
        <v>0</v>
      </c>
      <c r="Q69" s="5">
        <v>0</v>
      </c>
      <c r="R69" s="5">
        <v>0</v>
      </c>
      <c r="S69" s="5">
        <v>0</v>
      </c>
      <c r="T69" s="5">
        <v>0</v>
      </c>
      <c r="U69" s="5">
        <v>0</v>
      </c>
      <c r="V69" s="5">
        <v>0</v>
      </c>
      <c r="W69" s="5">
        <v>0</v>
      </c>
      <c r="X69" s="5">
        <v>0</v>
      </c>
      <c r="Y69" s="3">
        <f t="shared" si="9"/>
        <v>0</v>
      </c>
      <c r="Z69" s="5"/>
      <c r="AA69" s="5"/>
      <c r="AB69" s="5"/>
      <c r="AC69" s="5"/>
      <c r="AD69" s="5"/>
      <c r="AE69" s="93" t="s">
        <v>123</v>
      </c>
      <c r="AF69" s="90"/>
      <c r="AG69" s="90">
        <v>0</v>
      </c>
      <c r="AH69" s="90">
        <v>0</v>
      </c>
      <c r="AI69" s="90">
        <v>0</v>
      </c>
      <c r="AJ69" s="90">
        <v>0</v>
      </c>
      <c r="AK69" s="90">
        <v>0</v>
      </c>
    </row>
    <row r="70" spans="4:37" ht="16">
      <c r="D70" s="17" t="s">
        <v>124</v>
      </c>
      <c r="E70" s="27"/>
      <c r="F70" s="27"/>
      <c r="G70" s="5"/>
      <c r="H70" s="5">
        <v>0</v>
      </c>
      <c r="I70" s="5">
        <v>0</v>
      </c>
      <c r="J70" s="5">
        <v>0</v>
      </c>
      <c r="K70" s="5">
        <v>0</v>
      </c>
      <c r="L70" s="5">
        <v>0</v>
      </c>
      <c r="M70" s="4">
        <v>4586</v>
      </c>
      <c r="N70" s="5">
        <v>0</v>
      </c>
      <c r="O70" s="5">
        <v>0</v>
      </c>
      <c r="P70" s="5">
        <v>0</v>
      </c>
      <c r="Q70" s="5">
        <v>0</v>
      </c>
      <c r="R70" s="5">
        <v>0</v>
      </c>
      <c r="S70" s="5">
        <v>0</v>
      </c>
      <c r="T70" s="5">
        <v>0</v>
      </c>
      <c r="U70" s="5">
        <v>0</v>
      </c>
      <c r="V70" s="5">
        <v>0</v>
      </c>
      <c r="W70" s="5">
        <v>0</v>
      </c>
      <c r="X70" s="5">
        <v>0</v>
      </c>
      <c r="Y70" s="3">
        <f t="shared" si="9"/>
        <v>0</v>
      </c>
      <c r="Z70" s="5"/>
      <c r="AA70" s="5"/>
      <c r="AB70" s="5"/>
      <c r="AC70" s="5"/>
      <c r="AD70" s="5"/>
      <c r="AE70" s="93" t="s">
        <v>124</v>
      </c>
      <c r="AF70" s="90"/>
      <c r="AG70" s="90">
        <v>0</v>
      </c>
      <c r="AH70" s="90">
        <v>0</v>
      </c>
      <c r="AI70" s="90">
        <v>0</v>
      </c>
      <c r="AJ70" s="90">
        <v>0</v>
      </c>
      <c r="AK70" s="90">
        <v>0</v>
      </c>
    </row>
    <row r="71" spans="4:37" ht="16">
      <c r="D71" s="17" t="s">
        <v>125</v>
      </c>
      <c r="E71" s="27"/>
      <c r="F71" s="27"/>
      <c r="G71" s="5"/>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125</v>
      </c>
      <c r="AF71" s="90"/>
      <c r="AG71" s="90">
        <v>0</v>
      </c>
      <c r="AH71" s="90">
        <v>0</v>
      </c>
      <c r="AI71" s="90">
        <v>0</v>
      </c>
      <c r="AJ71" s="90">
        <v>0</v>
      </c>
      <c r="AK71" s="90">
        <v>0</v>
      </c>
    </row>
    <row r="72" spans="4:37" ht="16">
      <c r="D72" s="13" t="s">
        <v>126</v>
      </c>
      <c r="E72" s="23"/>
      <c r="F72" s="23"/>
      <c r="G72" s="3"/>
      <c r="H72" s="3">
        <v>639664</v>
      </c>
      <c r="I72" s="3">
        <v>656668</v>
      </c>
      <c r="J72" s="3">
        <v>705703</v>
      </c>
      <c r="K72" s="3">
        <v>792207</v>
      </c>
      <c r="L72" s="3">
        <v>783639</v>
      </c>
      <c r="M72" s="3">
        <v>764247</v>
      </c>
      <c r="N72" s="3">
        <v>808498</v>
      </c>
      <c r="O72" s="3">
        <v>871740</v>
      </c>
      <c r="P72" s="3">
        <v>908309</v>
      </c>
      <c r="Q72" s="3">
        <v>923137</v>
      </c>
      <c r="R72" s="3">
        <v>842437</v>
      </c>
      <c r="S72" s="3">
        <v>838179</v>
      </c>
      <c r="T72" s="3">
        <v>861626</v>
      </c>
      <c r="U72" s="3">
        <v>885606</v>
      </c>
      <c r="V72" s="3">
        <v>1145512</v>
      </c>
      <c r="W72" s="3">
        <v>1232735</v>
      </c>
      <c r="X72" s="3">
        <v>1215454</v>
      </c>
      <c r="Y72" s="3">
        <f t="shared" si="9"/>
        <v>1374309</v>
      </c>
      <c r="Z72" s="3"/>
      <c r="AA72" s="3"/>
      <c r="AB72" s="3"/>
      <c r="AC72" s="3"/>
      <c r="AD72" s="3"/>
      <c r="AE72" s="89" t="s">
        <v>126</v>
      </c>
      <c r="AF72" s="90"/>
      <c r="AG72" s="92">
        <v>885606</v>
      </c>
      <c r="AH72" s="92">
        <v>1145512</v>
      </c>
      <c r="AI72" s="92">
        <v>1232735</v>
      </c>
      <c r="AJ72" s="92">
        <v>1215454</v>
      </c>
      <c r="AK72" s="92">
        <v>1374309</v>
      </c>
    </row>
    <row r="73" spans="4:37" ht="16">
      <c r="D73" s="14" t="s">
        <v>127</v>
      </c>
      <c r="E73" s="24"/>
      <c r="F73" s="24"/>
      <c r="G73" s="4"/>
      <c r="H73" s="4">
        <v>639664</v>
      </c>
      <c r="I73" s="4">
        <v>656668</v>
      </c>
      <c r="J73" s="4">
        <v>705703</v>
      </c>
      <c r="K73" s="4">
        <v>792207</v>
      </c>
      <c r="L73" s="4">
        <v>783639</v>
      </c>
      <c r="M73" s="4">
        <v>764247</v>
      </c>
      <c r="N73" s="4">
        <v>808498</v>
      </c>
      <c r="O73" s="4">
        <v>871740</v>
      </c>
      <c r="P73" s="4">
        <v>908309</v>
      </c>
      <c r="Q73" s="4">
        <v>923137</v>
      </c>
      <c r="R73" s="4">
        <v>842437</v>
      </c>
      <c r="S73" s="4">
        <v>838179</v>
      </c>
      <c r="T73" s="4">
        <v>861626</v>
      </c>
      <c r="U73" s="4">
        <v>885606</v>
      </c>
      <c r="V73" s="4">
        <v>1145512</v>
      </c>
      <c r="W73" s="4">
        <v>1232735</v>
      </c>
      <c r="X73" s="4">
        <v>1215454</v>
      </c>
      <c r="Y73" s="3">
        <f t="shared" si="9"/>
        <v>1374309</v>
      </c>
      <c r="Z73" s="4"/>
      <c r="AA73" s="4"/>
      <c r="AB73" s="4"/>
      <c r="AC73" s="4"/>
      <c r="AD73" s="4"/>
      <c r="AE73" s="93" t="s">
        <v>127</v>
      </c>
      <c r="AF73" s="90"/>
      <c r="AG73" s="94">
        <v>885606</v>
      </c>
      <c r="AH73" s="94">
        <v>1145512</v>
      </c>
      <c r="AI73" s="94">
        <v>1232735</v>
      </c>
      <c r="AJ73" s="94">
        <v>1215454</v>
      </c>
      <c r="AK73" s="94">
        <v>1374309</v>
      </c>
    </row>
    <row r="74" spans="4:37" ht="16">
      <c r="D74" s="14" t="s">
        <v>128</v>
      </c>
      <c r="E74" s="24"/>
      <c r="F74" s="24"/>
      <c r="G74" s="5"/>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128</v>
      </c>
      <c r="AF74" s="90"/>
      <c r="AG74" s="90">
        <v>0</v>
      </c>
      <c r="AH74" s="90">
        <v>0</v>
      </c>
      <c r="AI74" s="90">
        <v>0</v>
      </c>
      <c r="AJ74" s="90">
        <v>0</v>
      </c>
      <c r="AK74" s="90">
        <v>0</v>
      </c>
    </row>
    <row r="75" spans="4:37" ht="16">
      <c r="D75" s="16" t="s">
        <v>129</v>
      </c>
      <c r="E75" s="26"/>
      <c r="F75" s="26"/>
      <c r="G75" s="3"/>
      <c r="H75" s="3">
        <v>720119</v>
      </c>
      <c r="I75" s="3">
        <v>711779</v>
      </c>
      <c r="J75" s="3">
        <v>757314</v>
      </c>
      <c r="K75" s="3">
        <v>851292</v>
      </c>
      <c r="L75" s="3">
        <v>863720</v>
      </c>
      <c r="M75" s="3">
        <v>847257</v>
      </c>
      <c r="N75" s="3">
        <v>849212</v>
      </c>
      <c r="O75" s="3">
        <v>907130</v>
      </c>
      <c r="P75" s="3">
        <v>938294</v>
      </c>
      <c r="Q75" s="3">
        <v>979910</v>
      </c>
      <c r="R75" s="3">
        <v>872400</v>
      </c>
      <c r="S75" s="3">
        <v>879793</v>
      </c>
      <c r="T75" s="3">
        <v>888076</v>
      </c>
      <c r="U75" s="3">
        <v>1006009</v>
      </c>
      <c r="V75" s="3">
        <v>1640921</v>
      </c>
      <c r="W75" s="3">
        <v>1598823</v>
      </c>
      <c r="X75" s="3">
        <v>1573745</v>
      </c>
      <c r="Y75" s="3">
        <f t="shared" si="9"/>
        <v>1594504</v>
      </c>
      <c r="Z75" s="3"/>
      <c r="AA75" s="3"/>
      <c r="AB75" s="3"/>
      <c r="AC75" s="3"/>
      <c r="AD75" s="3"/>
      <c r="AE75" s="89" t="s">
        <v>129</v>
      </c>
      <c r="AF75" s="90"/>
      <c r="AG75" s="92">
        <v>1006009</v>
      </c>
      <c r="AH75" s="92">
        <v>1640921</v>
      </c>
      <c r="AI75" s="92">
        <v>1598823</v>
      </c>
      <c r="AJ75" s="92">
        <v>1573745</v>
      </c>
      <c r="AK75" s="92">
        <v>1594504</v>
      </c>
    </row>
    <row r="76" spans="4:37">
      <c r="H76" s="1"/>
      <c r="I76" s="1"/>
      <c r="J76" s="1"/>
      <c r="K76" s="1"/>
      <c r="L76" s="1"/>
      <c r="M76" s="1"/>
      <c r="N76" s="1"/>
      <c r="O76" s="1"/>
      <c r="P76" s="1"/>
      <c r="Q76" s="1"/>
      <c r="R76" s="1"/>
      <c r="S76" s="1"/>
      <c r="T76" s="1"/>
      <c r="U76" s="1"/>
      <c r="V76" s="1"/>
      <c r="W76" s="1"/>
      <c r="X76" s="1"/>
      <c r="Y76" s="3">
        <f t="shared" si="9"/>
        <v>0</v>
      </c>
      <c r="Z76" s="1"/>
      <c r="AA76" s="1"/>
      <c r="AB76" s="1"/>
      <c r="AC76" s="1"/>
      <c r="AD76" s="1"/>
      <c r="AE76" s="1"/>
    </row>
    <row r="77" spans="4:37" ht="16">
      <c r="D77" s="16" t="s">
        <v>130</v>
      </c>
      <c r="E77" s="26"/>
      <c r="F77" s="26"/>
      <c r="G77" s="3"/>
      <c r="H77" s="3">
        <v>17505</v>
      </c>
      <c r="I77" s="3">
        <v>118587</v>
      </c>
      <c r="J77" s="3">
        <v>170074</v>
      </c>
      <c r="K77" s="3">
        <v>244628</v>
      </c>
      <c r="L77" s="3">
        <v>208995</v>
      </c>
      <c r="M77" s="3">
        <v>131933</v>
      </c>
      <c r="N77" s="3">
        <v>175697</v>
      </c>
      <c r="O77" s="3">
        <v>254797</v>
      </c>
      <c r="P77" s="3">
        <v>299266</v>
      </c>
      <c r="Q77" s="3">
        <v>311812</v>
      </c>
      <c r="R77" s="3">
        <v>251087</v>
      </c>
      <c r="S77" s="3">
        <v>241080</v>
      </c>
      <c r="T77" s="3">
        <v>342842</v>
      </c>
      <c r="U77" s="3">
        <v>396075</v>
      </c>
      <c r="V77" s="3">
        <v>296912</v>
      </c>
      <c r="W77" s="3">
        <v>533011</v>
      </c>
      <c r="X77" s="3">
        <v>495240</v>
      </c>
      <c r="Y77" s="3">
        <f t="shared" si="9"/>
        <v>726080</v>
      </c>
      <c r="Z77" s="3"/>
      <c r="AA77" s="3"/>
      <c r="AB77" s="3"/>
      <c r="AC77" s="3"/>
      <c r="AD77" s="3"/>
      <c r="AE77" s="89" t="s">
        <v>130</v>
      </c>
      <c r="AF77" s="90"/>
      <c r="AG77" s="92">
        <v>396075</v>
      </c>
      <c r="AH77" s="92">
        <v>296912</v>
      </c>
      <c r="AI77" s="92">
        <v>533011</v>
      </c>
      <c r="AJ77" s="92">
        <v>495240</v>
      </c>
      <c r="AK77" s="92">
        <v>726080</v>
      </c>
    </row>
    <row r="78" spans="4:37" ht="16">
      <c r="D78" s="16" t="s">
        <v>131</v>
      </c>
      <c r="E78" s="26"/>
      <c r="F78" s="26"/>
      <c r="G78" s="3"/>
      <c r="H78" s="2">
        <v>0</v>
      </c>
      <c r="I78" s="2">
        <v>0</v>
      </c>
      <c r="J78" s="2">
        <v>0</v>
      </c>
      <c r="K78" s="2">
        <v>0</v>
      </c>
      <c r="L78" s="2">
        <v>0</v>
      </c>
      <c r="M78" s="2">
        <v>0</v>
      </c>
      <c r="N78" s="2">
        <v>0</v>
      </c>
      <c r="O78" s="2">
        <v>0</v>
      </c>
      <c r="P78" s="2">
        <v>0</v>
      </c>
      <c r="Q78" s="2">
        <v>0</v>
      </c>
      <c r="R78" s="2">
        <v>0</v>
      </c>
      <c r="S78" s="2">
        <v>0</v>
      </c>
      <c r="T78" s="2">
        <v>0</v>
      </c>
      <c r="U78" s="2">
        <v>0</v>
      </c>
      <c r="V78" s="2">
        <v>0</v>
      </c>
      <c r="W78" s="2">
        <v>0</v>
      </c>
      <c r="X78" s="2">
        <v>0</v>
      </c>
      <c r="Y78" s="3">
        <f t="shared" si="9"/>
        <v>0</v>
      </c>
      <c r="Z78" s="3"/>
      <c r="AA78" s="3"/>
      <c r="AB78" s="3"/>
      <c r="AC78" s="3"/>
      <c r="AD78" s="3"/>
      <c r="AE78" s="89" t="s">
        <v>131</v>
      </c>
      <c r="AF78" s="90"/>
      <c r="AG78" s="91">
        <v>0</v>
      </c>
      <c r="AH78" s="91">
        <v>0</v>
      </c>
      <c r="AI78" s="91">
        <v>0</v>
      </c>
      <c r="AJ78" s="91">
        <v>0</v>
      </c>
      <c r="AK78" s="91">
        <v>0</v>
      </c>
    </row>
    <row r="79" spans="4:37" ht="16">
      <c r="D79" s="16" t="s">
        <v>132</v>
      </c>
      <c r="E79" s="26"/>
      <c r="F79" s="26"/>
      <c r="G79" s="3"/>
      <c r="H79" s="3">
        <v>17505</v>
      </c>
      <c r="I79" s="3">
        <v>118587</v>
      </c>
      <c r="J79" s="3">
        <v>170074</v>
      </c>
      <c r="K79" s="3">
        <v>244628</v>
      </c>
      <c r="L79" s="3">
        <v>208995</v>
      </c>
      <c r="M79" s="3">
        <v>131933</v>
      </c>
      <c r="N79" s="3">
        <v>175697</v>
      </c>
      <c r="O79" s="3">
        <v>254797</v>
      </c>
      <c r="P79" s="3">
        <v>299266</v>
      </c>
      <c r="Q79" s="3">
        <v>311812</v>
      </c>
      <c r="R79" s="3">
        <v>251087</v>
      </c>
      <c r="S79" s="3">
        <v>241080</v>
      </c>
      <c r="T79" s="3">
        <v>342842</v>
      </c>
      <c r="U79" s="3">
        <v>396075</v>
      </c>
      <c r="V79" s="3">
        <v>296912</v>
      </c>
      <c r="W79" s="3">
        <v>533011</v>
      </c>
      <c r="X79" s="3">
        <v>495240</v>
      </c>
      <c r="Y79" s="3">
        <f t="shared" si="9"/>
        <v>726080</v>
      </c>
      <c r="Z79" s="3"/>
      <c r="AA79" s="3"/>
      <c r="AB79" s="3"/>
      <c r="AC79" s="3"/>
      <c r="AD79" s="3"/>
      <c r="AE79" s="89" t="s">
        <v>132</v>
      </c>
      <c r="AF79" s="90"/>
      <c r="AG79" s="92">
        <v>396075</v>
      </c>
      <c r="AH79" s="92">
        <v>296912</v>
      </c>
      <c r="AI79" s="92">
        <v>533011</v>
      </c>
      <c r="AJ79" s="92">
        <v>495240</v>
      </c>
      <c r="AK79" s="92">
        <v>726080</v>
      </c>
    </row>
    <row r="80" spans="4:37" ht="16">
      <c r="D80" s="16" t="s">
        <v>133</v>
      </c>
      <c r="E80" s="26"/>
      <c r="F80" s="26"/>
      <c r="G80" s="3"/>
      <c r="H80" s="3">
        <v>20374</v>
      </c>
      <c r="I80" s="3">
        <v>57537</v>
      </c>
      <c r="J80" s="3">
        <v>78756</v>
      </c>
      <c r="K80" s="3">
        <v>70474</v>
      </c>
      <c r="L80" s="3">
        <v>74222</v>
      </c>
      <c r="M80" s="3">
        <v>80531</v>
      </c>
      <c r="N80" s="3">
        <v>83624</v>
      </c>
      <c r="O80" s="3">
        <v>112132</v>
      </c>
      <c r="P80" s="3">
        <v>123653</v>
      </c>
      <c r="Q80" s="3">
        <v>130341</v>
      </c>
      <c r="R80" s="3">
        <v>98785</v>
      </c>
      <c r="S80" s="3">
        <v>99346</v>
      </c>
      <c r="T80" s="3">
        <v>124756</v>
      </c>
      <c r="U80" s="3">
        <v>134014</v>
      </c>
      <c r="V80" s="3">
        <v>124149</v>
      </c>
      <c r="W80" s="3">
        <v>199599</v>
      </c>
      <c r="X80" s="3">
        <v>186773</v>
      </c>
      <c r="Y80" s="3">
        <f t="shared" si="9"/>
        <v>204796</v>
      </c>
      <c r="Z80" s="3"/>
      <c r="AA80" s="3"/>
      <c r="AB80" s="3"/>
      <c r="AC80" s="3"/>
      <c r="AD80" s="3"/>
      <c r="AE80" s="89" t="s">
        <v>133</v>
      </c>
      <c r="AF80" s="90"/>
      <c r="AG80" s="92">
        <v>134014</v>
      </c>
      <c r="AH80" s="92">
        <v>124149</v>
      </c>
      <c r="AI80" s="92">
        <v>199599</v>
      </c>
      <c r="AJ80" s="92">
        <v>186773</v>
      </c>
      <c r="AK80" s="92">
        <v>204796</v>
      </c>
    </row>
    <row r="81" spans="4:37" ht="16">
      <c r="D81" s="16" t="s">
        <v>134</v>
      </c>
      <c r="E81" s="26"/>
      <c r="F81" s="26"/>
      <c r="G81" s="3"/>
      <c r="H81" s="3">
        <v>-2869</v>
      </c>
      <c r="I81" s="3">
        <v>61050</v>
      </c>
      <c r="J81" s="3">
        <v>91319</v>
      </c>
      <c r="K81" s="3">
        <v>174154</v>
      </c>
      <c r="L81" s="3">
        <v>134773</v>
      </c>
      <c r="M81" s="3">
        <v>51402</v>
      </c>
      <c r="N81" s="3">
        <v>92073</v>
      </c>
      <c r="O81" s="3">
        <v>142666</v>
      </c>
      <c r="P81" s="3">
        <v>175613</v>
      </c>
      <c r="Q81" s="3">
        <v>181471</v>
      </c>
      <c r="R81" s="3">
        <v>152302</v>
      </c>
      <c r="S81" s="3">
        <v>141734</v>
      </c>
      <c r="T81" s="3">
        <v>218086</v>
      </c>
      <c r="U81" s="3">
        <v>262062</v>
      </c>
      <c r="V81" s="3">
        <v>172764</v>
      </c>
      <c r="W81" s="3">
        <v>333412</v>
      </c>
      <c r="X81" s="3">
        <v>308467</v>
      </c>
      <c r="Y81" s="3">
        <f t="shared" si="9"/>
        <v>521284</v>
      </c>
      <c r="Z81" s="3"/>
      <c r="AA81" s="3"/>
      <c r="AB81" s="3"/>
      <c r="AC81" s="3"/>
      <c r="AD81" s="3"/>
      <c r="AE81" s="89" t="s">
        <v>134</v>
      </c>
      <c r="AF81" s="90"/>
      <c r="AG81" s="92">
        <v>262062</v>
      </c>
      <c r="AH81" s="92">
        <v>172764</v>
      </c>
      <c r="AI81" s="92">
        <v>333412</v>
      </c>
      <c r="AJ81" s="92">
        <v>308467</v>
      </c>
      <c r="AK81" s="92">
        <v>521284</v>
      </c>
    </row>
    <row r="82" spans="4:37" ht="16">
      <c r="D82" s="16" t="s">
        <v>135</v>
      </c>
      <c r="E82" s="26"/>
      <c r="F82" s="26"/>
      <c r="G82" s="2"/>
      <c r="H82" s="2">
        <v>89</v>
      </c>
      <c r="I82" s="2">
        <v>294</v>
      </c>
      <c r="J82" s="3">
        <v>1664</v>
      </c>
      <c r="K82" s="3">
        <v>17782</v>
      </c>
      <c r="L82" s="3">
        <v>17735</v>
      </c>
      <c r="M82" s="3">
        <v>10589</v>
      </c>
      <c r="N82" s="3">
        <v>13892</v>
      </c>
      <c r="O82" s="3">
        <v>14195</v>
      </c>
      <c r="P82" s="3">
        <v>18813</v>
      </c>
      <c r="Q82" s="3">
        <v>22046</v>
      </c>
      <c r="R82" s="3">
        <v>20021</v>
      </c>
      <c r="S82" s="3">
        <v>23111</v>
      </c>
      <c r="T82" s="3">
        <v>25071</v>
      </c>
      <c r="U82" s="3">
        <v>33434</v>
      </c>
      <c r="V82" s="3">
        <v>30576</v>
      </c>
      <c r="W82" s="3">
        <v>11172</v>
      </c>
      <c r="X82" s="3">
        <v>16326</v>
      </c>
      <c r="Y82" s="3">
        <f t="shared" si="9"/>
        <v>15124</v>
      </c>
      <c r="Z82" s="3"/>
      <c r="AA82" s="3"/>
      <c r="AB82" s="3"/>
      <c r="AC82" s="3"/>
      <c r="AD82" s="3"/>
      <c r="AE82" s="89" t="s">
        <v>135</v>
      </c>
      <c r="AF82" s="90"/>
      <c r="AG82" s="92">
        <v>33434</v>
      </c>
      <c r="AH82" s="92">
        <v>30576</v>
      </c>
      <c r="AI82" s="92">
        <v>11172</v>
      </c>
      <c r="AJ82" s="92">
        <v>16326</v>
      </c>
      <c r="AK82" s="92">
        <v>15124</v>
      </c>
    </row>
    <row r="83" spans="4:37" ht="16">
      <c r="D83" s="12" t="s">
        <v>136</v>
      </c>
      <c r="E83" s="22"/>
      <c r="F83" s="22"/>
      <c r="G83" s="3"/>
      <c r="H83" s="2">
        <v>0</v>
      </c>
      <c r="I83" s="2">
        <v>362</v>
      </c>
      <c r="J83" s="2">
        <v>414</v>
      </c>
      <c r="K83" s="2">
        <v>52</v>
      </c>
      <c r="L83" s="2">
        <v>6</v>
      </c>
      <c r="M83" s="2">
        <v>60</v>
      </c>
      <c r="N83" s="3">
        <v>2493</v>
      </c>
      <c r="O83" s="3">
        <v>2342</v>
      </c>
      <c r="P83" s="2">
        <v>666</v>
      </c>
      <c r="Q83" s="2">
        <v>5</v>
      </c>
      <c r="R83" s="2">
        <v>0</v>
      </c>
      <c r="S83" s="2">
        <v>0</v>
      </c>
      <c r="T83" s="2">
        <v>38</v>
      </c>
      <c r="U83" s="3">
        <v>2739</v>
      </c>
      <c r="V83" s="3">
        <v>11389</v>
      </c>
      <c r="W83" s="3">
        <v>36331</v>
      </c>
      <c r="X83" s="3">
        <v>23935</v>
      </c>
      <c r="Y83" s="3">
        <f t="shared" si="9"/>
        <v>15662</v>
      </c>
      <c r="Z83" s="3"/>
      <c r="AA83" s="3"/>
      <c r="AB83" s="3"/>
      <c r="AC83" s="3"/>
      <c r="AD83" s="3"/>
      <c r="AE83" s="89" t="s">
        <v>136</v>
      </c>
      <c r="AF83" s="90"/>
      <c r="AG83" s="92">
        <v>2739</v>
      </c>
      <c r="AH83" s="92">
        <v>11389</v>
      </c>
      <c r="AI83" s="92">
        <v>36331</v>
      </c>
      <c r="AJ83" s="92">
        <v>23935</v>
      </c>
      <c r="AK83" s="92">
        <v>15662</v>
      </c>
    </row>
    <row r="84" spans="4:37" ht="16">
      <c r="D84" s="18" t="s">
        <v>137</v>
      </c>
      <c r="E84" s="28"/>
      <c r="F84" s="28"/>
      <c r="G84" s="3"/>
      <c r="H84" s="2">
        <v>0</v>
      </c>
      <c r="I84" s="2">
        <v>226</v>
      </c>
      <c r="J84" s="2">
        <v>414</v>
      </c>
      <c r="K84" s="2">
        <v>52</v>
      </c>
      <c r="L84" s="2">
        <v>6</v>
      </c>
      <c r="M84" s="2">
        <v>35</v>
      </c>
      <c r="N84" s="3">
        <v>2493</v>
      </c>
      <c r="O84" s="3">
        <v>2339</v>
      </c>
      <c r="P84" s="2">
        <v>585</v>
      </c>
      <c r="Q84" s="2">
        <v>0</v>
      </c>
      <c r="R84" s="2">
        <v>0</v>
      </c>
      <c r="S84" s="2">
        <v>0</v>
      </c>
      <c r="T84" s="2">
        <v>0</v>
      </c>
      <c r="U84" s="2">
        <v>0</v>
      </c>
      <c r="V84" s="3">
        <v>14128</v>
      </c>
      <c r="W84" s="3">
        <v>36331</v>
      </c>
      <c r="X84" s="3">
        <v>23935</v>
      </c>
      <c r="Y84" s="3">
        <f t="shared" si="9"/>
        <v>15662</v>
      </c>
      <c r="Z84" s="3"/>
      <c r="AA84" s="3"/>
      <c r="AB84" s="3"/>
      <c r="AC84" s="3"/>
      <c r="AD84" s="3"/>
      <c r="AE84" s="95" t="s">
        <v>137</v>
      </c>
      <c r="AF84" s="90"/>
      <c r="AG84" s="91">
        <v>0</v>
      </c>
      <c r="AH84" s="92">
        <v>14128</v>
      </c>
      <c r="AI84" s="92">
        <v>36331</v>
      </c>
      <c r="AJ84" s="92">
        <v>23935</v>
      </c>
      <c r="AK84" s="92">
        <v>15662</v>
      </c>
    </row>
    <row r="85" spans="4:37" ht="31">
      <c r="D85" s="16" t="s">
        <v>138</v>
      </c>
      <c r="E85" s="26"/>
      <c r="F85" s="26"/>
      <c r="G85" s="2"/>
      <c r="H85" s="2">
        <v>0</v>
      </c>
      <c r="I85" s="2">
        <v>0</v>
      </c>
      <c r="J85" s="2">
        <v>0</v>
      </c>
      <c r="K85" s="2">
        <v>0</v>
      </c>
      <c r="L85" s="2">
        <v>0</v>
      </c>
      <c r="M85" s="2">
        <v>0</v>
      </c>
      <c r="N85" s="2">
        <v>0</v>
      </c>
      <c r="O85" s="2">
        <v>0</v>
      </c>
      <c r="P85" s="2">
        <v>0</v>
      </c>
      <c r="Q85" s="2">
        <v>0</v>
      </c>
      <c r="R85" s="2">
        <v>0</v>
      </c>
      <c r="S85" s="2">
        <v>0</v>
      </c>
      <c r="T85" s="2">
        <v>0</v>
      </c>
      <c r="U85" s="2">
        <v>0</v>
      </c>
      <c r="V85" s="2">
        <v>0</v>
      </c>
      <c r="W85" s="2">
        <v>0</v>
      </c>
      <c r="X85" s="2">
        <v>-157</v>
      </c>
      <c r="Y85" s="3">
        <f t="shared" si="9"/>
        <v>-253</v>
      </c>
      <c r="Z85" s="2"/>
      <c r="AA85" s="2"/>
      <c r="AB85" s="2"/>
      <c r="AC85" s="2"/>
      <c r="AD85" s="2"/>
      <c r="AE85" s="89" t="s">
        <v>138</v>
      </c>
      <c r="AF85" s="90"/>
      <c r="AG85" s="91">
        <v>0</v>
      </c>
      <c r="AH85" s="91">
        <v>0</v>
      </c>
      <c r="AI85" s="91">
        <v>0</v>
      </c>
      <c r="AJ85" s="91">
        <v>-157</v>
      </c>
      <c r="AK85" s="91">
        <v>-253</v>
      </c>
    </row>
    <row r="86" spans="4:37" ht="16">
      <c r="D86" s="16" t="s">
        <v>139</v>
      </c>
      <c r="E86" s="26"/>
      <c r="F86" s="26"/>
      <c r="G86" s="3"/>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3">
        <f t="shared" si="9"/>
        <v>0</v>
      </c>
      <c r="Z86" s="3"/>
      <c r="AA86" s="3"/>
      <c r="AB86" s="3"/>
      <c r="AC86" s="3"/>
      <c r="AD86" s="3"/>
      <c r="AE86" s="89" t="s">
        <v>139</v>
      </c>
      <c r="AF86" s="90"/>
      <c r="AG86" s="91">
        <v>0</v>
      </c>
      <c r="AH86" s="91">
        <v>0</v>
      </c>
      <c r="AI86" s="91">
        <v>0</v>
      </c>
      <c r="AJ86" s="91">
        <v>0</v>
      </c>
      <c r="AK86" s="91">
        <v>0</v>
      </c>
    </row>
    <row r="87" spans="4:37" ht="16">
      <c r="D87" s="16" t="s">
        <v>140</v>
      </c>
      <c r="E87" s="26"/>
      <c r="F87" s="26"/>
      <c r="G87" s="3"/>
      <c r="H87" s="3">
        <v>1677</v>
      </c>
      <c r="I87" s="3">
        <v>5868</v>
      </c>
      <c r="J87" s="3">
        <v>7687</v>
      </c>
      <c r="K87" s="3">
        <v>14078</v>
      </c>
      <c r="L87" s="3">
        <v>11100</v>
      </c>
      <c r="M87" s="3">
        <v>14232</v>
      </c>
      <c r="N87" s="3">
        <v>20650</v>
      </c>
      <c r="O87" s="3">
        <v>19385</v>
      </c>
      <c r="P87" s="3">
        <v>24143</v>
      </c>
      <c r="Q87" s="3">
        <v>30251</v>
      </c>
      <c r="R87" s="3">
        <v>29977</v>
      </c>
      <c r="S87" s="3">
        <v>29048</v>
      </c>
      <c r="T87" s="3">
        <v>39506</v>
      </c>
      <c r="U87" s="3">
        <v>37631</v>
      </c>
      <c r="V87" s="3">
        <v>33406</v>
      </c>
      <c r="W87" s="3">
        <v>53572</v>
      </c>
      <c r="X87" s="3">
        <v>54771</v>
      </c>
      <c r="Y87" s="3">
        <f t="shared" si="9"/>
        <v>65247</v>
      </c>
      <c r="Z87" s="3"/>
      <c r="AA87" s="3"/>
      <c r="AB87" s="3"/>
      <c r="AC87" s="3"/>
      <c r="AD87" s="3"/>
      <c r="AE87" s="89" t="s">
        <v>140</v>
      </c>
      <c r="AF87" s="90"/>
      <c r="AG87" s="92">
        <v>37631</v>
      </c>
      <c r="AH87" s="92">
        <v>33406</v>
      </c>
      <c r="AI87" s="92">
        <v>53572</v>
      </c>
      <c r="AJ87" s="92">
        <v>54771</v>
      </c>
      <c r="AK87" s="92">
        <v>65247</v>
      </c>
    </row>
    <row r="88" spans="4:37" ht="31">
      <c r="D88" s="16" t="s">
        <v>141</v>
      </c>
      <c r="E88" s="26"/>
      <c r="F88" s="26"/>
      <c r="G88" s="3"/>
      <c r="H88" s="3">
        <v>-4457</v>
      </c>
      <c r="I88" s="3">
        <v>55114</v>
      </c>
      <c r="J88" s="3">
        <v>84882</v>
      </c>
      <c r="K88" s="3">
        <v>177806</v>
      </c>
      <c r="L88" s="3">
        <v>141402</v>
      </c>
      <c r="M88" s="3">
        <v>47699</v>
      </c>
      <c r="N88" s="3">
        <v>82822</v>
      </c>
      <c r="O88" s="3">
        <v>135134</v>
      </c>
      <c r="P88" s="3">
        <v>169617</v>
      </c>
      <c r="Q88" s="3">
        <v>173260</v>
      </c>
      <c r="R88" s="3">
        <v>142346</v>
      </c>
      <c r="S88" s="3">
        <v>135797</v>
      </c>
      <c r="T88" s="3">
        <v>203613</v>
      </c>
      <c r="U88" s="3">
        <v>255126</v>
      </c>
      <c r="V88" s="3">
        <v>158545</v>
      </c>
      <c r="W88" s="3">
        <v>254680</v>
      </c>
      <c r="X88" s="3">
        <v>245929</v>
      </c>
      <c r="Y88" s="3">
        <f t="shared" si="9"/>
        <v>455246</v>
      </c>
      <c r="Z88" s="3"/>
      <c r="AA88" s="3"/>
      <c r="AB88" s="3"/>
      <c r="AC88" s="3"/>
      <c r="AD88" s="3"/>
      <c r="AE88" s="89" t="s">
        <v>141</v>
      </c>
      <c r="AF88" s="90"/>
      <c r="AG88" s="92">
        <v>255126</v>
      </c>
      <c r="AH88" s="92">
        <v>158545</v>
      </c>
      <c r="AI88" s="92">
        <v>254680</v>
      </c>
      <c r="AJ88" s="92">
        <v>245929</v>
      </c>
      <c r="AK88" s="92">
        <v>455246</v>
      </c>
    </row>
    <row r="89" spans="4:37" ht="16">
      <c r="D89" s="16" t="s">
        <v>142</v>
      </c>
      <c r="E89" s="26"/>
      <c r="F89" s="26"/>
      <c r="G89" s="3"/>
      <c r="H89" s="2">
        <v>787</v>
      </c>
      <c r="I89" s="2">
        <v>590</v>
      </c>
      <c r="J89" s="3">
        <v>2608</v>
      </c>
      <c r="K89" s="2">
        <v>713</v>
      </c>
      <c r="L89" s="2">
        <v>160</v>
      </c>
      <c r="M89" s="2">
        <v>252</v>
      </c>
      <c r="N89" s="2">
        <v>178</v>
      </c>
      <c r="O89" s="3">
        <v>5296</v>
      </c>
      <c r="P89" s="3">
        <v>1167</v>
      </c>
      <c r="Q89" s="2">
        <v>299</v>
      </c>
      <c r="R89" s="3">
        <v>2368</v>
      </c>
      <c r="S89" s="3">
        <v>1969</v>
      </c>
      <c r="T89" s="3">
        <v>4441</v>
      </c>
      <c r="U89" s="3">
        <v>1151</v>
      </c>
      <c r="V89" s="2">
        <v>567</v>
      </c>
      <c r="W89" s="3">
        <v>6278</v>
      </c>
      <c r="X89" s="3">
        <v>3025</v>
      </c>
      <c r="Y89" s="3">
        <f t="shared" si="9"/>
        <v>1020</v>
      </c>
      <c r="Z89" s="2"/>
      <c r="AA89" s="2"/>
      <c r="AB89" s="2"/>
      <c r="AC89" s="2"/>
      <c r="AD89" s="2"/>
      <c r="AE89" s="89" t="s">
        <v>142</v>
      </c>
      <c r="AF89" s="90"/>
      <c r="AG89" s="92">
        <v>1151</v>
      </c>
      <c r="AH89" s="91">
        <v>567</v>
      </c>
      <c r="AI89" s="92">
        <v>6278</v>
      </c>
      <c r="AJ89" s="92">
        <v>3025</v>
      </c>
      <c r="AK89" s="92">
        <v>1020</v>
      </c>
    </row>
    <row r="90" spans="4:37" ht="16">
      <c r="D90" s="16" t="s">
        <v>143</v>
      </c>
      <c r="E90" s="26"/>
      <c r="F90" s="26"/>
      <c r="G90" s="2"/>
      <c r="H90" s="2">
        <v>11</v>
      </c>
      <c r="I90" s="2">
        <v>356</v>
      </c>
      <c r="J90" s="3">
        <v>1696</v>
      </c>
      <c r="K90" s="2">
        <v>331</v>
      </c>
      <c r="L90" s="2">
        <v>31</v>
      </c>
      <c r="M90" s="2">
        <v>273</v>
      </c>
      <c r="N90" s="2">
        <v>97</v>
      </c>
      <c r="O90" s="3">
        <v>1275</v>
      </c>
      <c r="P90" s="2">
        <v>554</v>
      </c>
      <c r="Q90" s="2">
        <v>114</v>
      </c>
      <c r="R90" s="2">
        <v>397</v>
      </c>
      <c r="S90" s="2">
        <v>61</v>
      </c>
      <c r="T90" s="2">
        <v>398</v>
      </c>
      <c r="U90" s="2">
        <v>508</v>
      </c>
      <c r="V90" s="2">
        <v>496</v>
      </c>
      <c r="W90" s="2">
        <v>541</v>
      </c>
      <c r="X90" s="3">
        <v>2096</v>
      </c>
      <c r="Y90" s="3">
        <f t="shared" si="9"/>
        <v>2986</v>
      </c>
      <c r="Z90" s="3"/>
      <c r="AA90" s="3"/>
      <c r="AB90" s="3"/>
      <c r="AC90" s="3"/>
      <c r="AD90" s="3"/>
      <c r="AE90" s="89" t="s">
        <v>143</v>
      </c>
      <c r="AF90" s="90"/>
      <c r="AG90" s="91">
        <v>508</v>
      </c>
      <c r="AH90" s="91">
        <v>496</v>
      </c>
      <c r="AI90" s="91">
        <v>541</v>
      </c>
      <c r="AJ90" s="92">
        <v>2096</v>
      </c>
      <c r="AK90" s="92">
        <v>2986</v>
      </c>
    </row>
    <row r="91" spans="4:37" ht="16">
      <c r="D91" s="16" t="s">
        <v>144</v>
      </c>
      <c r="E91" s="26"/>
      <c r="F91" s="26"/>
      <c r="G91" s="3"/>
      <c r="H91" s="2">
        <v>777</v>
      </c>
      <c r="I91" s="2">
        <v>234</v>
      </c>
      <c r="J91" s="2">
        <v>911</v>
      </c>
      <c r="K91" s="2">
        <v>382</v>
      </c>
      <c r="L91" s="2">
        <v>129</v>
      </c>
      <c r="M91" s="2">
        <v>-21</v>
      </c>
      <c r="N91" s="2">
        <v>82</v>
      </c>
      <c r="O91" s="3">
        <v>4021</v>
      </c>
      <c r="P91" s="2">
        <v>613</v>
      </c>
      <c r="Q91" s="2">
        <v>185</v>
      </c>
      <c r="R91" s="3">
        <v>1971</v>
      </c>
      <c r="S91" s="3">
        <v>1907</v>
      </c>
      <c r="T91" s="3">
        <v>4043</v>
      </c>
      <c r="U91" s="2">
        <v>643</v>
      </c>
      <c r="V91" s="2">
        <v>71</v>
      </c>
      <c r="W91" s="3">
        <v>5737</v>
      </c>
      <c r="X91" s="2">
        <v>929</v>
      </c>
      <c r="Y91" s="3">
        <f t="shared" ref="Y91:Y153" si="10">AK91</f>
        <v>-1966</v>
      </c>
      <c r="Z91" s="2"/>
      <c r="AA91" s="2"/>
      <c r="AB91" s="2"/>
      <c r="AC91" s="2"/>
      <c r="AD91" s="2"/>
      <c r="AE91" s="89" t="s">
        <v>144</v>
      </c>
      <c r="AF91" s="90"/>
      <c r="AG91" s="91">
        <v>643</v>
      </c>
      <c r="AH91" s="91">
        <v>71</v>
      </c>
      <c r="AI91" s="92">
        <v>5737</v>
      </c>
      <c r="AJ91" s="91">
        <v>929</v>
      </c>
      <c r="AK91" s="92">
        <v>-1966</v>
      </c>
    </row>
    <row r="92" spans="4:37" ht="16">
      <c r="D92" s="16" t="s">
        <v>145</v>
      </c>
      <c r="E92" s="26"/>
      <c r="F92" s="26"/>
      <c r="G92" s="3"/>
      <c r="H92" s="3">
        <v>-3680</v>
      </c>
      <c r="I92" s="3">
        <v>55347</v>
      </c>
      <c r="J92" s="3">
        <v>85793</v>
      </c>
      <c r="K92" s="3">
        <v>178189</v>
      </c>
      <c r="L92" s="3">
        <v>141531</v>
      </c>
      <c r="M92" s="3">
        <v>47678</v>
      </c>
      <c r="N92" s="3">
        <v>82904</v>
      </c>
      <c r="O92" s="3">
        <v>139155</v>
      </c>
      <c r="P92" s="3">
        <v>170230</v>
      </c>
      <c r="Q92" s="3">
        <v>173445</v>
      </c>
      <c r="R92" s="3">
        <v>144318</v>
      </c>
      <c r="S92" s="3">
        <v>137704</v>
      </c>
      <c r="T92" s="3">
        <v>207656</v>
      </c>
      <c r="U92" s="3">
        <v>255769</v>
      </c>
      <c r="V92" s="3">
        <v>158616</v>
      </c>
      <c r="W92" s="3">
        <v>260418</v>
      </c>
      <c r="X92" s="3">
        <v>246858</v>
      </c>
      <c r="Y92" s="3">
        <f t="shared" si="10"/>
        <v>453280</v>
      </c>
      <c r="Z92" s="3"/>
      <c r="AA92" s="3"/>
      <c r="AB92" s="3"/>
      <c r="AC92" s="3"/>
      <c r="AD92" s="3"/>
      <c r="AE92" s="89" t="s">
        <v>145</v>
      </c>
      <c r="AF92" s="90"/>
      <c r="AG92" s="92">
        <v>255769</v>
      </c>
      <c r="AH92" s="92">
        <v>158616</v>
      </c>
      <c r="AI92" s="92">
        <v>260418</v>
      </c>
      <c r="AJ92" s="92">
        <v>246858</v>
      </c>
      <c r="AK92" s="92">
        <v>453280</v>
      </c>
    </row>
    <row r="93" spans="4:37" ht="16">
      <c r="D93" s="16" t="s">
        <v>146</v>
      </c>
      <c r="E93" s="26"/>
      <c r="F93" s="26"/>
      <c r="G93" s="2"/>
      <c r="H93" s="2">
        <v>6</v>
      </c>
      <c r="I93" s="2">
        <v>0</v>
      </c>
      <c r="J93" s="2">
        <v>0</v>
      </c>
      <c r="K93" s="3">
        <v>15865</v>
      </c>
      <c r="L93" s="3">
        <v>11799</v>
      </c>
      <c r="M93" s="3">
        <v>6409</v>
      </c>
      <c r="N93" s="3">
        <v>7116</v>
      </c>
      <c r="O93" s="3">
        <v>11448</v>
      </c>
      <c r="P93" s="3">
        <v>19835</v>
      </c>
      <c r="Q93" s="3">
        <v>35105</v>
      </c>
      <c r="R93" s="3">
        <v>29027</v>
      </c>
      <c r="S93" s="3">
        <v>27534</v>
      </c>
      <c r="T93" s="3">
        <v>41189</v>
      </c>
      <c r="U93" s="3">
        <v>50221</v>
      </c>
      <c r="V93" s="3">
        <v>30511</v>
      </c>
      <c r="W93" s="3">
        <v>42135</v>
      </c>
      <c r="X93" s="3">
        <v>37389</v>
      </c>
      <c r="Y93" s="3">
        <f t="shared" si="10"/>
        <v>74492</v>
      </c>
      <c r="Z93" s="3"/>
      <c r="AA93" s="3"/>
      <c r="AB93" s="3"/>
      <c r="AC93" s="3"/>
      <c r="AD93" s="3"/>
      <c r="AE93" s="89" t="s">
        <v>146</v>
      </c>
      <c r="AF93" s="90"/>
      <c r="AG93" s="92">
        <v>50221</v>
      </c>
      <c r="AH93" s="92">
        <v>30511</v>
      </c>
      <c r="AI93" s="92">
        <v>42135</v>
      </c>
      <c r="AJ93" s="92">
        <v>37389</v>
      </c>
      <c r="AK93" s="92">
        <v>74492</v>
      </c>
    </row>
    <row r="94" spans="4:37" ht="16">
      <c r="D94" s="16" t="s">
        <v>147</v>
      </c>
      <c r="E94" s="26"/>
      <c r="F94" s="26"/>
      <c r="G94" s="2"/>
      <c r="H94" s="2">
        <v>0</v>
      </c>
      <c r="I94" s="2">
        <v>0</v>
      </c>
      <c r="J94" s="2">
        <v>0</v>
      </c>
      <c r="K94" s="2">
        <v>0</v>
      </c>
      <c r="L94" s="2">
        <v>0</v>
      </c>
      <c r="M94" s="2">
        <v>0</v>
      </c>
      <c r="N94" s="2">
        <v>0</v>
      </c>
      <c r="O94" s="2">
        <v>0</v>
      </c>
      <c r="P94" s="2">
        <v>0</v>
      </c>
      <c r="Q94" s="2">
        <v>0</v>
      </c>
      <c r="R94" s="2">
        <v>0</v>
      </c>
      <c r="S94" s="2">
        <v>0</v>
      </c>
      <c r="T94" s="2">
        <v>0</v>
      </c>
      <c r="U94" s="2">
        <v>0</v>
      </c>
      <c r="V94" s="2">
        <v>0</v>
      </c>
      <c r="W94" s="2">
        <v>0</v>
      </c>
      <c r="X94" s="2">
        <v>0</v>
      </c>
      <c r="Y94" s="3">
        <f t="shared" si="10"/>
        <v>0</v>
      </c>
      <c r="Z94" s="2"/>
      <c r="AA94" s="2"/>
      <c r="AB94" s="2"/>
      <c r="AC94" s="2"/>
      <c r="AD94" s="2"/>
      <c r="AE94" s="89" t="s">
        <v>147</v>
      </c>
      <c r="AF94" s="90"/>
      <c r="AG94" s="91">
        <v>0</v>
      </c>
      <c r="AH94" s="91">
        <v>0</v>
      </c>
      <c r="AI94" s="91">
        <v>0</v>
      </c>
      <c r="AJ94" s="91">
        <v>0</v>
      </c>
      <c r="AK94" s="91">
        <v>0</v>
      </c>
    </row>
    <row r="95" spans="4:37" ht="16">
      <c r="D95" s="16" t="s">
        <v>148</v>
      </c>
      <c r="E95" s="26"/>
      <c r="F95" s="26"/>
      <c r="G95" s="2"/>
      <c r="H95" s="2">
        <v>6</v>
      </c>
      <c r="I95" s="2">
        <v>0</v>
      </c>
      <c r="J95" s="2">
        <v>0</v>
      </c>
      <c r="K95" s="3">
        <v>15865</v>
      </c>
      <c r="L95" s="3">
        <v>11799</v>
      </c>
      <c r="M95" s="3">
        <v>6409</v>
      </c>
      <c r="N95" s="3">
        <v>7116</v>
      </c>
      <c r="O95" s="3">
        <v>11448</v>
      </c>
      <c r="P95" s="3">
        <v>19835</v>
      </c>
      <c r="Q95" s="3">
        <v>35105</v>
      </c>
      <c r="R95" s="3">
        <v>29027</v>
      </c>
      <c r="S95" s="3">
        <v>27534</v>
      </c>
      <c r="T95" s="3">
        <v>41189</v>
      </c>
      <c r="U95" s="3">
        <v>50221</v>
      </c>
      <c r="V95" s="3">
        <v>30511</v>
      </c>
      <c r="W95" s="3">
        <v>42135</v>
      </c>
      <c r="X95" s="3">
        <v>37389</v>
      </c>
      <c r="Y95" s="3">
        <f t="shared" si="10"/>
        <v>74492</v>
      </c>
      <c r="Z95" s="3"/>
      <c r="AA95" s="3"/>
      <c r="AB95" s="3"/>
      <c r="AC95" s="3"/>
      <c r="AD95" s="3"/>
      <c r="AE95" s="89" t="s">
        <v>148</v>
      </c>
      <c r="AF95" s="90"/>
      <c r="AG95" s="92">
        <v>50221</v>
      </c>
      <c r="AH95" s="92">
        <v>30511</v>
      </c>
      <c r="AI95" s="92">
        <v>42135</v>
      </c>
      <c r="AJ95" s="92">
        <v>37389</v>
      </c>
      <c r="AK95" s="92">
        <v>74492</v>
      </c>
    </row>
    <row r="96" spans="4:37" ht="16">
      <c r="D96" s="16" t="s">
        <v>149</v>
      </c>
      <c r="E96" s="26"/>
      <c r="F96" s="26"/>
      <c r="G96" s="3"/>
      <c r="H96" s="3">
        <v>-3686</v>
      </c>
      <c r="I96" s="3">
        <v>55347</v>
      </c>
      <c r="J96" s="3">
        <v>85793</v>
      </c>
      <c r="K96" s="3">
        <v>162323</v>
      </c>
      <c r="L96" s="3">
        <v>129732</v>
      </c>
      <c r="M96" s="3">
        <v>41269</v>
      </c>
      <c r="N96" s="3">
        <v>75788</v>
      </c>
      <c r="O96" s="3">
        <v>127707</v>
      </c>
      <c r="P96" s="3">
        <v>150395</v>
      </c>
      <c r="Q96" s="3">
        <v>138341</v>
      </c>
      <c r="R96" s="3">
        <v>115291</v>
      </c>
      <c r="S96" s="3">
        <v>110170</v>
      </c>
      <c r="T96" s="3">
        <v>166467</v>
      </c>
      <c r="U96" s="3">
        <v>205547</v>
      </c>
      <c r="V96" s="3">
        <v>128105</v>
      </c>
      <c r="W96" s="3">
        <v>218283</v>
      </c>
      <c r="X96" s="3">
        <v>209468</v>
      </c>
      <c r="Y96" s="3">
        <f t="shared" si="10"/>
        <v>378788</v>
      </c>
      <c r="Z96" s="3"/>
      <c r="AA96" s="3"/>
      <c r="AB96" s="3"/>
      <c r="AC96" s="3"/>
      <c r="AD96" s="3"/>
      <c r="AE96" s="89" t="s">
        <v>149</v>
      </c>
      <c r="AF96" s="90"/>
      <c r="AG96" s="92">
        <v>205547</v>
      </c>
      <c r="AH96" s="92">
        <v>128105</v>
      </c>
      <c r="AI96" s="92">
        <v>218283</v>
      </c>
      <c r="AJ96" s="92">
        <v>209468</v>
      </c>
      <c r="AK96" s="92">
        <v>378788</v>
      </c>
    </row>
    <row r="97" spans="4:37" ht="16">
      <c r="D97" s="16" t="s">
        <v>150</v>
      </c>
      <c r="E97" s="26"/>
      <c r="F97" s="26"/>
      <c r="G97" s="2"/>
      <c r="H97" s="2">
        <v>0</v>
      </c>
      <c r="I97" s="2">
        <v>0</v>
      </c>
      <c r="J97" s="2">
        <v>0</v>
      </c>
      <c r="K97" s="2">
        <v>0</v>
      </c>
      <c r="L97" s="2">
        <v>0</v>
      </c>
      <c r="M97" s="2">
        <v>0</v>
      </c>
      <c r="N97" s="2">
        <v>0</v>
      </c>
      <c r="O97" s="2">
        <v>0</v>
      </c>
      <c r="P97" s="2">
        <v>0</v>
      </c>
      <c r="Q97" s="2">
        <v>0</v>
      </c>
      <c r="R97" s="2">
        <v>0</v>
      </c>
      <c r="S97" s="2">
        <v>0</v>
      </c>
      <c r="T97" s="2">
        <v>0</v>
      </c>
      <c r="U97" s="2">
        <v>0</v>
      </c>
      <c r="V97" s="3">
        <v>1368</v>
      </c>
      <c r="W97" s="3">
        <v>37335</v>
      </c>
      <c r="X97" s="3">
        <v>40865</v>
      </c>
      <c r="Y97" s="3">
        <f t="shared" si="10"/>
        <v>54881</v>
      </c>
      <c r="Z97" s="2"/>
      <c r="AA97" s="2"/>
      <c r="AB97" s="2"/>
      <c r="AC97" s="2"/>
      <c r="AD97" s="2"/>
      <c r="AE97" s="89" t="s">
        <v>150</v>
      </c>
      <c r="AF97" s="90"/>
      <c r="AG97" s="91">
        <v>0</v>
      </c>
      <c r="AH97" s="92">
        <v>1368</v>
      </c>
      <c r="AI97" s="92">
        <v>37335</v>
      </c>
      <c r="AJ97" s="92">
        <v>40865</v>
      </c>
      <c r="AK97" s="92">
        <v>54881</v>
      </c>
    </row>
    <row r="98" spans="4:37" ht="31">
      <c r="D98" s="16" t="s">
        <v>151</v>
      </c>
      <c r="E98" s="26"/>
      <c r="F98" s="26"/>
      <c r="G98" s="3"/>
      <c r="H98" s="3">
        <v>-3686</v>
      </c>
      <c r="I98" s="3">
        <v>55347</v>
      </c>
      <c r="J98" s="3">
        <v>85793</v>
      </c>
      <c r="K98" s="3">
        <v>162323</v>
      </c>
      <c r="L98" s="3">
        <v>129732</v>
      </c>
      <c r="M98" s="3">
        <v>41269</v>
      </c>
      <c r="N98" s="3">
        <v>75788</v>
      </c>
      <c r="O98" s="3">
        <v>127707</v>
      </c>
      <c r="P98" s="3">
        <v>150395</v>
      </c>
      <c r="Q98" s="3">
        <v>138341</v>
      </c>
      <c r="R98" s="3">
        <v>115291</v>
      </c>
      <c r="S98" s="3">
        <v>110170</v>
      </c>
      <c r="T98" s="3">
        <v>166467</v>
      </c>
      <c r="U98" s="3">
        <v>205547</v>
      </c>
      <c r="V98" s="3">
        <v>126737</v>
      </c>
      <c r="W98" s="3">
        <v>180948</v>
      </c>
      <c r="X98" s="3">
        <v>168603</v>
      </c>
      <c r="Y98" s="3">
        <f t="shared" si="10"/>
        <v>323907</v>
      </c>
      <c r="Z98" s="3"/>
      <c r="AA98" s="3"/>
      <c r="AB98" s="3"/>
      <c r="AC98" s="3"/>
      <c r="AD98" s="3"/>
      <c r="AE98" s="89" t="s">
        <v>151</v>
      </c>
      <c r="AF98" s="90"/>
      <c r="AG98" s="92">
        <v>205547</v>
      </c>
      <c r="AH98" s="92">
        <v>126737</v>
      </c>
      <c r="AI98" s="92">
        <v>180948</v>
      </c>
      <c r="AJ98" s="92">
        <v>168603</v>
      </c>
      <c r="AK98" s="92">
        <v>323907</v>
      </c>
    </row>
    <row r="99" spans="4:37">
      <c r="H99" s="1"/>
      <c r="I99" s="1"/>
      <c r="J99" s="1"/>
      <c r="K99" s="1"/>
      <c r="L99" s="1"/>
      <c r="M99" s="1"/>
      <c r="N99" s="1"/>
      <c r="O99" s="1"/>
      <c r="P99" s="1"/>
      <c r="Q99" s="1"/>
      <c r="R99" s="1"/>
      <c r="S99" s="1"/>
      <c r="T99" s="1"/>
      <c r="U99" s="1"/>
      <c r="V99" s="1"/>
      <c r="W99" s="1"/>
      <c r="X99" s="1"/>
      <c r="Y99" s="3">
        <f t="shared" si="10"/>
        <v>0</v>
      </c>
      <c r="Z99" s="1"/>
      <c r="AA99" s="1"/>
      <c r="AB99" s="1"/>
      <c r="AC99" s="1"/>
      <c r="AD99" s="1"/>
      <c r="AE99" s="1"/>
    </row>
    <row r="100" spans="4:37" ht="16">
      <c r="D100" s="12" t="s">
        <v>152</v>
      </c>
      <c r="E100" s="22"/>
      <c r="F100" s="22"/>
      <c r="H100" s="2"/>
      <c r="I100" s="2"/>
      <c r="J100" s="2"/>
      <c r="K100" s="2"/>
      <c r="L100" s="2"/>
      <c r="M100" s="2"/>
      <c r="N100" s="2"/>
      <c r="O100" s="2"/>
      <c r="P100" s="2"/>
      <c r="Q100" s="2"/>
      <c r="R100" s="2"/>
      <c r="S100" s="2"/>
      <c r="T100" s="2"/>
      <c r="U100" s="2"/>
      <c r="V100" s="2"/>
      <c r="W100" s="2"/>
      <c r="X100" s="2"/>
      <c r="Y100" s="3">
        <f t="shared" si="10"/>
        <v>0</v>
      </c>
      <c r="Z100" s="2"/>
      <c r="AA100" s="2"/>
      <c r="AB100" s="2"/>
      <c r="AC100" s="2"/>
      <c r="AD100" s="2"/>
      <c r="AE100" s="89" t="s">
        <v>152</v>
      </c>
      <c r="AF100" s="90"/>
      <c r="AG100" s="91"/>
      <c r="AH100" s="91"/>
      <c r="AI100" s="91"/>
      <c r="AJ100" s="91"/>
      <c r="AK100" s="91"/>
    </row>
    <row r="101" spans="4:37" ht="16">
      <c r="D101" s="18" t="s">
        <v>153</v>
      </c>
      <c r="E101" s="28"/>
      <c r="F101" s="28"/>
      <c r="H101" s="3">
        <v>-3680</v>
      </c>
      <c r="I101" s="3">
        <v>55347</v>
      </c>
      <c r="J101" s="3">
        <v>79722</v>
      </c>
      <c r="K101" s="3">
        <v>178189</v>
      </c>
      <c r="L101" s="3">
        <v>141531</v>
      </c>
      <c r="M101" s="3">
        <v>47678</v>
      </c>
      <c r="N101" s="3">
        <v>82904</v>
      </c>
      <c r="O101" s="3">
        <v>139155</v>
      </c>
      <c r="P101" s="3">
        <v>170230</v>
      </c>
      <c r="Q101" s="3">
        <v>173445</v>
      </c>
      <c r="R101" s="3">
        <v>144318</v>
      </c>
      <c r="S101" s="3">
        <v>137704</v>
      </c>
      <c r="T101" s="3">
        <v>207656</v>
      </c>
      <c r="U101" s="3">
        <v>255769</v>
      </c>
      <c r="V101" s="3">
        <v>158616</v>
      </c>
      <c r="W101" s="3">
        <v>260418</v>
      </c>
      <c r="X101" s="3">
        <v>246858</v>
      </c>
      <c r="Y101" s="3">
        <f t="shared" si="10"/>
        <v>453280</v>
      </c>
      <c r="Z101" s="3"/>
      <c r="AA101" s="3"/>
      <c r="AB101" s="3"/>
      <c r="AC101" s="3"/>
      <c r="AD101" s="3"/>
      <c r="AE101" s="89" t="s">
        <v>153</v>
      </c>
      <c r="AF101" s="90"/>
      <c r="AG101" s="92">
        <v>255769</v>
      </c>
      <c r="AH101" s="92">
        <v>158616</v>
      </c>
      <c r="AI101" s="92">
        <v>260418</v>
      </c>
      <c r="AJ101" s="92">
        <v>246858</v>
      </c>
      <c r="AK101" s="92">
        <v>453280</v>
      </c>
    </row>
    <row r="102" spans="4:37" ht="16">
      <c r="D102" s="13" t="s">
        <v>154</v>
      </c>
      <c r="E102" s="23"/>
      <c r="F102" s="23"/>
      <c r="H102" s="3">
        <v>16666</v>
      </c>
      <c r="I102" s="3">
        <v>50271</v>
      </c>
      <c r="J102" s="3">
        <v>69778</v>
      </c>
      <c r="K102" s="3">
        <v>47736</v>
      </c>
      <c r="L102" s="3">
        <v>32532</v>
      </c>
      <c r="M102" s="3">
        <v>34345</v>
      </c>
      <c r="N102" s="3">
        <v>41998</v>
      </c>
      <c r="O102" s="3">
        <v>49985</v>
      </c>
      <c r="P102" s="3">
        <v>49471</v>
      </c>
      <c r="Q102" s="3">
        <v>40576</v>
      </c>
      <c r="R102" s="3">
        <v>21036</v>
      </c>
      <c r="S102" s="3">
        <v>19973</v>
      </c>
      <c r="T102" s="3">
        <v>15878</v>
      </c>
      <c r="U102" s="3">
        <v>14715</v>
      </c>
      <c r="V102" s="3">
        <v>34235</v>
      </c>
      <c r="W102" s="3">
        <v>124110</v>
      </c>
      <c r="X102" s="3">
        <v>104148</v>
      </c>
      <c r="Y102" s="3">
        <f t="shared" si="10"/>
        <v>95321</v>
      </c>
      <c r="Z102" s="3"/>
      <c r="AA102" s="3"/>
      <c r="AB102" s="3"/>
      <c r="AC102" s="3"/>
      <c r="AD102" s="3"/>
      <c r="AE102" s="89" t="s">
        <v>154</v>
      </c>
      <c r="AF102" s="90"/>
      <c r="AG102" s="92">
        <v>14715</v>
      </c>
      <c r="AH102" s="92">
        <v>34235</v>
      </c>
      <c r="AI102" s="92">
        <v>124110</v>
      </c>
      <c r="AJ102" s="92">
        <v>104148</v>
      </c>
      <c r="AK102" s="92">
        <v>95321</v>
      </c>
    </row>
    <row r="103" spans="4:37" ht="16">
      <c r="D103" s="15" t="s">
        <v>155</v>
      </c>
      <c r="E103" s="25"/>
      <c r="F103" s="25"/>
      <c r="H103" s="4">
        <v>16666</v>
      </c>
      <c r="I103" s="4">
        <v>49922</v>
      </c>
      <c r="J103" s="4">
        <v>69395</v>
      </c>
      <c r="K103" s="4">
        <v>47282</v>
      </c>
      <c r="L103" s="4">
        <v>44688</v>
      </c>
      <c r="M103" s="4">
        <v>44899</v>
      </c>
      <c r="N103" s="4">
        <v>53209</v>
      </c>
      <c r="O103" s="4">
        <v>60121</v>
      </c>
      <c r="P103" s="4">
        <v>64714</v>
      </c>
      <c r="Q103" s="4">
        <v>64946</v>
      </c>
      <c r="R103" s="4">
        <v>43818</v>
      </c>
      <c r="S103" s="4">
        <v>43258</v>
      </c>
      <c r="T103" s="4">
        <v>44734</v>
      </c>
      <c r="U103" s="4">
        <v>45046</v>
      </c>
      <c r="V103" s="4">
        <v>53128</v>
      </c>
      <c r="W103" s="4">
        <v>99460</v>
      </c>
      <c r="X103" s="4">
        <v>96313</v>
      </c>
      <c r="Y103" s="3">
        <f t="shared" si="10"/>
        <v>96263</v>
      </c>
      <c r="Z103" s="4"/>
      <c r="AA103" s="4"/>
      <c r="AB103" s="4"/>
      <c r="AC103" s="4"/>
      <c r="AD103" s="4"/>
      <c r="AE103" s="96" t="s">
        <v>155</v>
      </c>
      <c r="AF103" s="90"/>
      <c r="AG103" s="94">
        <v>45046</v>
      </c>
      <c r="AH103" s="94">
        <v>53128</v>
      </c>
      <c r="AI103" s="94">
        <v>99460</v>
      </c>
      <c r="AJ103" s="94">
        <v>96313</v>
      </c>
      <c r="AK103" s="94">
        <v>96263</v>
      </c>
    </row>
    <row r="104" spans="4:37" ht="16">
      <c r="D104" s="15" t="s">
        <v>156</v>
      </c>
      <c r="E104" s="25"/>
      <c r="F104" s="25"/>
      <c r="H104" s="5">
        <v>0</v>
      </c>
      <c r="I104" s="5">
        <v>123</v>
      </c>
      <c r="J104" s="5">
        <v>-51</v>
      </c>
      <c r="K104" s="5">
        <v>380</v>
      </c>
      <c r="L104" s="5">
        <v>-387</v>
      </c>
      <c r="M104" s="5">
        <v>0</v>
      </c>
      <c r="N104" s="5">
        <v>0</v>
      </c>
      <c r="O104" s="5">
        <v>37</v>
      </c>
      <c r="P104" s="4">
        <v>2984</v>
      </c>
      <c r="Q104" s="4">
        <v>-2314</v>
      </c>
      <c r="R104" s="5">
        <v>-261</v>
      </c>
      <c r="S104" s="5">
        <v>-174</v>
      </c>
      <c r="T104" s="5">
        <v>461</v>
      </c>
      <c r="U104" s="4">
        <v>3796</v>
      </c>
      <c r="V104" s="4">
        <v>-2445</v>
      </c>
      <c r="W104" s="5">
        <v>701</v>
      </c>
      <c r="X104" s="5">
        <v>603</v>
      </c>
      <c r="Y104" s="3">
        <f t="shared" si="10"/>
        <v>-1733</v>
      </c>
      <c r="Z104" s="4"/>
      <c r="AA104" s="4"/>
      <c r="AB104" s="4"/>
      <c r="AC104" s="4"/>
      <c r="AD104" s="4"/>
      <c r="AE104" s="96" t="s">
        <v>156</v>
      </c>
      <c r="AF104" s="90"/>
      <c r="AG104" s="94">
        <v>3796</v>
      </c>
      <c r="AH104" s="94">
        <v>-2445</v>
      </c>
      <c r="AI104" s="90">
        <v>701</v>
      </c>
      <c r="AJ104" s="90">
        <v>603</v>
      </c>
      <c r="AK104" s="94">
        <v>-1733</v>
      </c>
    </row>
    <row r="105" spans="4:37" ht="16">
      <c r="D105" s="15" t="s">
        <v>157</v>
      </c>
      <c r="E105" s="25"/>
      <c r="F105" s="25"/>
      <c r="H105" s="5">
        <v>0</v>
      </c>
      <c r="I105" s="5">
        <v>0</v>
      </c>
      <c r="J105" s="5">
        <v>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157</v>
      </c>
      <c r="AF105" s="90"/>
      <c r="AG105" s="90">
        <v>0</v>
      </c>
      <c r="AH105" s="90">
        <v>0</v>
      </c>
      <c r="AI105" s="90">
        <v>0</v>
      </c>
      <c r="AJ105" s="90">
        <v>0</v>
      </c>
      <c r="AK105" s="90">
        <v>0</v>
      </c>
    </row>
    <row r="106" spans="4:37" ht="16">
      <c r="D106" s="15" t="s">
        <v>158</v>
      </c>
      <c r="E106" s="25"/>
      <c r="F106" s="25"/>
      <c r="H106" s="5">
        <v>0</v>
      </c>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158</v>
      </c>
      <c r="AF106" s="90"/>
      <c r="AG106" s="90">
        <v>0</v>
      </c>
      <c r="AH106" s="90">
        <v>0</v>
      </c>
      <c r="AI106" s="90">
        <v>0</v>
      </c>
      <c r="AJ106" s="90">
        <v>0</v>
      </c>
      <c r="AK106" s="90">
        <v>0</v>
      </c>
    </row>
    <row r="107" spans="4:37" ht="16">
      <c r="D107" s="15" t="s">
        <v>159</v>
      </c>
      <c r="E107" s="25"/>
      <c r="F107" s="25"/>
      <c r="H107" s="5">
        <v>0</v>
      </c>
      <c r="I107" s="5">
        <v>0</v>
      </c>
      <c r="J107" s="5">
        <v>0</v>
      </c>
      <c r="K107" s="5">
        <v>22</v>
      </c>
      <c r="L107" s="5">
        <v>0</v>
      </c>
      <c r="M107" s="5">
        <v>0</v>
      </c>
      <c r="N107" s="5">
        <v>-50</v>
      </c>
      <c r="O107" s="5">
        <v>2</v>
      </c>
      <c r="P107" s="5">
        <v>-1</v>
      </c>
      <c r="Q107" s="5">
        <v>0</v>
      </c>
      <c r="R107" s="5">
        <v>0</v>
      </c>
      <c r="S107" s="5">
        <v>0</v>
      </c>
      <c r="T107" s="5">
        <v>0</v>
      </c>
      <c r="U107" s="5">
        <v>0</v>
      </c>
      <c r="V107" s="5">
        <v>0</v>
      </c>
      <c r="W107" s="5">
        <v>0</v>
      </c>
      <c r="X107" s="5">
        <v>0</v>
      </c>
      <c r="Y107" s="3">
        <f t="shared" si="10"/>
        <v>0</v>
      </c>
      <c r="Z107" s="5"/>
      <c r="AA107" s="5"/>
      <c r="AB107" s="5"/>
      <c r="AC107" s="5"/>
      <c r="AD107" s="5"/>
      <c r="AE107" s="96" t="s">
        <v>159</v>
      </c>
      <c r="AF107" s="90"/>
      <c r="AG107" s="90">
        <v>0</v>
      </c>
      <c r="AH107" s="90">
        <v>0</v>
      </c>
      <c r="AI107" s="90">
        <v>0</v>
      </c>
      <c r="AJ107" s="90">
        <v>0</v>
      </c>
      <c r="AK107" s="90">
        <v>0</v>
      </c>
    </row>
    <row r="108" spans="4:37" ht="16">
      <c r="D108" s="15" t="s">
        <v>160</v>
      </c>
      <c r="E108" s="25"/>
      <c r="F108" s="25"/>
      <c r="H108" s="5">
        <v>0</v>
      </c>
      <c r="I108" s="5">
        <v>0</v>
      </c>
      <c r="J108" s="5">
        <v>0</v>
      </c>
      <c r="K108" s="5">
        <v>0</v>
      </c>
      <c r="L108" s="5">
        <v>0</v>
      </c>
      <c r="M108" s="5">
        <v>0</v>
      </c>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96" t="s">
        <v>160</v>
      </c>
      <c r="AF108" s="90"/>
      <c r="AG108" s="90">
        <v>0</v>
      </c>
      <c r="AH108" s="90">
        <v>0</v>
      </c>
      <c r="AI108" s="90">
        <v>0</v>
      </c>
      <c r="AJ108" s="90">
        <v>0</v>
      </c>
      <c r="AK108" s="90">
        <v>0</v>
      </c>
    </row>
    <row r="109" spans="4:37" ht="16">
      <c r="D109" s="15" t="s">
        <v>161</v>
      </c>
      <c r="E109" s="25"/>
      <c r="F109" s="25"/>
      <c r="H109" s="5">
        <v>0</v>
      </c>
      <c r="I109" s="5">
        <v>0</v>
      </c>
      <c r="J109" s="5">
        <v>19</v>
      </c>
      <c r="K109" s="5">
        <v>0</v>
      </c>
      <c r="L109" s="4">
        <v>-11775</v>
      </c>
      <c r="M109" s="4">
        <v>-10589</v>
      </c>
      <c r="N109" s="4">
        <v>-13654</v>
      </c>
      <c r="O109" s="4">
        <v>-12515</v>
      </c>
      <c r="P109" s="4">
        <v>-18812</v>
      </c>
      <c r="Q109" s="4">
        <v>-22055</v>
      </c>
      <c r="R109" s="4">
        <v>-22521</v>
      </c>
      <c r="S109" s="4">
        <v>-23111</v>
      </c>
      <c r="T109" s="4">
        <v>-29355</v>
      </c>
      <c r="U109" s="4">
        <v>-34128</v>
      </c>
      <c r="V109" s="4">
        <v>-30576</v>
      </c>
      <c r="W109" s="4">
        <v>-12382</v>
      </c>
      <c r="X109" s="4">
        <v>-16704</v>
      </c>
      <c r="Y109" s="3">
        <f t="shared" si="10"/>
        <v>-14871</v>
      </c>
      <c r="Z109" s="4"/>
      <c r="AA109" s="4"/>
      <c r="AB109" s="4"/>
      <c r="AC109" s="4"/>
      <c r="AD109" s="4"/>
      <c r="AE109" s="96" t="s">
        <v>161</v>
      </c>
      <c r="AF109" s="90"/>
      <c r="AG109" s="94">
        <v>-34128</v>
      </c>
      <c r="AH109" s="94">
        <v>-30576</v>
      </c>
      <c r="AI109" s="94">
        <v>-12382</v>
      </c>
      <c r="AJ109" s="94">
        <v>-16704</v>
      </c>
      <c r="AK109" s="94">
        <v>-14871</v>
      </c>
    </row>
    <row r="110" spans="4:37" ht="16">
      <c r="D110" s="15" t="s">
        <v>162</v>
      </c>
      <c r="E110" s="25"/>
      <c r="F110" s="25"/>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162</v>
      </c>
      <c r="AF110" s="90"/>
      <c r="AG110" s="90">
        <v>0</v>
      </c>
      <c r="AH110" s="90">
        <v>0</v>
      </c>
      <c r="AI110" s="90">
        <v>0</v>
      </c>
      <c r="AJ110" s="90">
        <v>0</v>
      </c>
      <c r="AK110" s="90">
        <v>0</v>
      </c>
    </row>
    <row r="111" spans="4:37" ht="16">
      <c r="D111" s="15" t="s">
        <v>163</v>
      </c>
      <c r="E111" s="25"/>
      <c r="F111" s="25"/>
      <c r="H111" s="5">
        <v>0</v>
      </c>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163</v>
      </c>
      <c r="AF111" s="90"/>
      <c r="AG111" s="90">
        <v>0</v>
      </c>
      <c r="AH111" s="90">
        <v>0</v>
      </c>
      <c r="AI111" s="90">
        <v>0</v>
      </c>
      <c r="AJ111" s="90">
        <v>0</v>
      </c>
      <c r="AK111" s="90">
        <v>0</v>
      </c>
    </row>
    <row r="112" spans="4:37" ht="16">
      <c r="D112" s="15" t="s">
        <v>164</v>
      </c>
      <c r="E112" s="25"/>
      <c r="F112" s="25"/>
      <c r="H112" s="5">
        <v>0</v>
      </c>
      <c r="I112" s="5">
        <v>226</v>
      </c>
      <c r="J112" s="5">
        <v>414</v>
      </c>
      <c r="K112" s="5">
        <v>52</v>
      </c>
      <c r="L112" s="5">
        <v>6</v>
      </c>
      <c r="M112" s="5">
        <v>35</v>
      </c>
      <c r="N112" s="4">
        <v>2493</v>
      </c>
      <c r="O112" s="4">
        <v>2339</v>
      </c>
      <c r="P112" s="5">
        <v>585</v>
      </c>
      <c r="Q112" s="5">
        <v>0</v>
      </c>
      <c r="R112" s="5">
        <v>0</v>
      </c>
      <c r="S112" s="5">
        <v>0</v>
      </c>
      <c r="T112" s="5">
        <v>38</v>
      </c>
      <c r="U112" s="5">
        <v>0</v>
      </c>
      <c r="V112" s="4">
        <v>14128</v>
      </c>
      <c r="W112" s="4">
        <v>36331</v>
      </c>
      <c r="X112" s="4">
        <v>23935</v>
      </c>
      <c r="Y112" s="3">
        <f t="shared" si="10"/>
        <v>15662</v>
      </c>
      <c r="Z112" s="4"/>
      <c r="AA112" s="4"/>
      <c r="AB112" s="4"/>
      <c r="AC112" s="4"/>
      <c r="AD112" s="4"/>
      <c r="AE112" s="96" t="s">
        <v>164</v>
      </c>
      <c r="AF112" s="90"/>
      <c r="AG112" s="90">
        <v>0</v>
      </c>
      <c r="AH112" s="94">
        <v>14128</v>
      </c>
      <c r="AI112" s="94">
        <v>36331</v>
      </c>
      <c r="AJ112" s="94">
        <v>23935</v>
      </c>
      <c r="AK112" s="94">
        <v>15662</v>
      </c>
    </row>
    <row r="113" spans="4:37" ht="16">
      <c r="D113" s="15" t="s">
        <v>165</v>
      </c>
      <c r="E113" s="25"/>
      <c r="F113" s="25"/>
      <c r="H113" s="5">
        <v>0</v>
      </c>
      <c r="I113" s="5">
        <v>0</v>
      </c>
      <c r="J113" s="5">
        <v>0</v>
      </c>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96" t="s">
        <v>165</v>
      </c>
      <c r="AF113" s="90"/>
      <c r="AG113" s="90">
        <v>0</v>
      </c>
      <c r="AH113" s="90">
        <v>0</v>
      </c>
      <c r="AI113" s="90">
        <v>0</v>
      </c>
      <c r="AJ113" s="90">
        <v>0</v>
      </c>
      <c r="AK113" s="90">
        <v>0</v>
      </c>
    </row>
    <row r="114" spans="4:37" ht="31">
      <c r="D114" s="13" t="s">
        <v>166</v>
      </c>
      <c r="E114" s="23"/>
      <c r="F114" s="23"/>
      <c r="H114" s="3">
        <v>12986</v>
      </c>
      <c r="I114" s="3">
        <v>105618</v>
      </c>
      <c r="J114" s="3">
        <v>149500</v>
      </c>
      <c r="K114" s="3">
        <v>225924</v>
      </c>
      <c r="L114" s="3">
        <v>174063</v>
      </c>
      <c r="M114" s="3">
        <v>82023</v>
      </c>
      <c r="N114" s="3">
        <v>124902</v>
      </c>
      <c r="O114" s="3">
        <v>189140</v>
      </c>
      <c r="P114" s="3">
        <v>219700</v>
      </c>
      <c r="Q114" s="3">
        <v>214021</v>
      </c>
      <c r="R114" s="3">
        <v>165353</v>
      </c>
      <c r="S114" s="3">
        <v>157677</v>
      </c>
      <c r="T114" s="3">
        <v>223534</v>
      </c>
      <c r="U114" s="3">
        <v>270483</v>
      </c>
      <c r="V114" s="3">
        <v>192851</v>
      </c>
      <c r="W114" s="3">
        <v>384528</v>
      </c>
      <c r="X114" s="3">
        <v>351006</v>
      </c>
      <c r="Y114" s="3">
        <f t="shared" si="10"/>
        <v>548601</v>
      </c>
      <c r="Z114" s="3"/>
      <c r="AA114" s="3"/>
      <c r="AB114" s="3"/>
      <c r="AC114" s="3"/>
      <c r="AD114" s="3"/>
      <c r="AE114" s="89" t="s">
        <v>166</v>
      </c>
      <c r="AF114" s="90"/>
      <c r="AG114" s="92">
        <v>270483</v>
      </c>
      <c r="AH114" s="92">
        <v>192851</v>
      </c>
      <c r="AI114" s="92">
        <v>384528</v>
      </c>
      <c r="AJ114" s="92">
        <v>351006</v>
      </c>
      <c r="AK114" s="92">
        <v>548601</v>
      </c>
    </row>
    <row r="115" spans="4:37" ht="16">
      <c r="D115" s="15" t="s">
        <v>167</v>
      </c>
      <c r="E115" s="25"/>
      <c r="F115" s="25"/>
      <c r="H115" s="4">
        <v>-14366</v>
      </c>
      <c r="I115" s="4">
        <v>20867</v>
      </c>
      <c r="J115" s="4">
        <v>2507</v>
      </c>
      <c r="K115" s="4">
        <v>36123</v>
      </c>
      <c r="L115" s="4">
        <v>-23234</v>
      </c>
      <c r="M115" s="4">
        <v>-101985</v>
      </c>
      <c r="N115" s="4">
        <v>-2972</v>
      </c>
      <c r="O115" s="4">
        <v>2801</v>
      </c>
      <c r="P115" s="4">
        <v>19359</v>
      </c>
      <c r="Q115" s="4">
        <v>-40855</v>
      </c>
      <c r="R115" s="4">
        <v>58197</v>
      </c>
      <c r="S115" s="4">
        <v>10220</v>
      </c>
      <c r="T115" s="4">
        <v>-22014</v>
      </c>
      <c r="U115" s="4">
        <v>-7554</v>
      </c>
      <c r="V115" s="4">
        <v>114728</v>
      </c>
      <c r="W115" s="4">
        <v>37957</v>
      </c>
      <c r="X115" s="4">
        <v>29392</v>
      </c>
      <c r="Y115" s="3">
        <f t="shared" si="10"/>
        <v>-37334</v>
      </c>
      <c r="Z115" s="4"/>
      <c r="AA115" s="4"/>
      <c r="AB115" s="4"/>
      <c r="AC115" s="4"/>
      <c r="AD115" s="4"/>
      <c r="AE115" s="96" t="s">
        <v>167</v>
      </c>
      <c r="AF115" s="90"/>
      <c r="AG115" s="94">
        <v>-7554</v>
      </c>
      <c r="AH115" s="94">
        <v>114728</v>
      </c>
      <c r="AI115" s="94">
        <v>37957</v>
      </c>
      <c r="AJ115" s="94">
        <v>29392</v>
      </c>
      <c r="AK115" s="94">
        <v>-37334</v>
      </c>
    </row>
    <row r="116" spans="4:37" ht="16">
      <c r="D116" s="15" t="s">
        <v>168</v>
      </c>
      <c r="E116" s="25"/>
      <c r="F116" s="25"/>
      <c r="H116" s="4">
        <v>-21237</v>
      </c>
      <c r="I116" s="4">
        <v>11854</v>
      </c>
      <c r="J116" s="4">
        <v>13784</v>
      </c>
      <c r="K116" s="5">
        <v>41</v>
      </c>
      <c r="L116" s="5">
        <v>-594</v>
      </c>
      <c r="M116" s="4">
        <v>-8741</v>
      </c>
      <c r="N116" s="4">
        <v>11810</v>
      </c>
      <c r="O116" s="5">
        <v>-232</v>
      </c>
      <c r="P116" s="5">
        <v>825</v>
      </c>
      <c r="Q116" s="4">
        <v>3662</v>
      </c>
      <c r="R116" s="4">
        <v>1481</v>
      </c>
      <c r="S116" s="5">
        <v>173</v>
      </c>
      <c r="T116" s="5">
        <v>659</v>
      </c>
      <c r="U116" s="5">
        <v>214</v>
      </c>
      <c r="V116" s="5">
        <v>-507</v>
      </c>
      <c r="W116" s="5">
        <v>176</v>
      </c>
      <c r="X116" s="5">
        <v>305</v>
      </c>
      <c r="Y116" s="3">
        <f t="shared" si="10"/>
        <v>137</v>
      </c>
      <c r="Z116" s="4"/>
      <c r="AA116" s="4"/>
      <c r="AB116" s="4"/>
      <c r="AC116" s="4"/>
      <c r="AD116" s="4"/>
      <c r="AE116" s="96" t="s">
        <v>168</v>
      </c>
      <c r="AF116" s="90"/>
      <c r="AG116" s="90">
        <v>214</v>
      </c>
      <c r="AH116" s="90">
        <v>-507</v>
      </c>
      <c r="AI116" s="90">
        <v>176</v>
      </c>
      <c r="AJ116" s="90">
        <v>305</v>
      </c>
      <c r="AK116" s="90">
        <v>137</v>
      </c>
    </row>
    <row r="117" spans="4:37" ht="31">
      <c r="D117" s="15" t="s">
        <v>169</v>
      </c>
      <c r="E117" s="25"/>
      <c r="F117" s="25"/>
      <c r="H117" s="4">
        <v>27542</v>
      </c>
      <c r="I117" s="4">
        <v>-41182</v>
      </c>
      <c r="J117" s="4">
        <v>-29001</v>
      </c>
      <c r="K117" s="4">
        <v>-2489</v>
      </c>
      <c r="L117" s="4">
        <v>-18295</v>
      </c>
      <c r="M117" s="4">
        <v>5144</v>
      </c>
      <c r="N117" s="4">
        <v>-4473</v>
      </c>
      <c r="O117" s="4">
        <v>25050</v>
      </c>
      <c r="P117" s="5">
        <v>674</v>
      </c>
      <c r="Q117" s="4">
        <v>14757</v>
      </c>
      <c r="R117" s="4">
        <v>-9514</v>
      </c>
      <c r="S117" s="4">
        <v>-3726</v>
      </c>
      <c r="T117" s="4">
        <v>-13576</v>
      </c>
      <c r="U117" s="4">
        <v>-6284</v>
      </c>
      <c r="V117" s="4">
        <v>-4169</v>
      </c>
      <c r="W117" s="4">
        <v>-10710</v>
      </c>
      <c r="X117" s="4">
        <v>-1196</v>
      </c>
      <c r="Y117" s="3">
        <f t="shared" si="10"/>
        <v>7982</v>
      </c>
      <c r="Z117" s="4"/>
      <c r="AA117" s="4"/>
      <c r="AB117" s="4"/>
      <c r="AC117" s="4"/>
      <c r="AD117" s="4"/>
      <c r="AE117" s="96" t="s">
        <v>169</v>
      </c>
      <c r="AF117" s="90"/>
      <c r="AG117" s="94">
        <v>-6284</v>
      </c>
      <c r="AH117" s="94">
        <v>-4169</v>
      </c>
      <c r="AI117" s="94">
        <v>-10710</v>
      </c>
      <c r="AJ117" s="94">
        <v>-1196</v>
      </c>
      <c r="AK117" s="94">
        <v>7982</v>
      </c>
    </row>
    <row r="118" spans="4:37" ht="16">
      <c r="D118" s="15" t="s">
        <v>170</v>
      </c>
      <c r="E118" s="25"/>
      <c r="F118" s="25"/>
      <c r="H118" s="5">
        <v>134</v>
      </c>
      <c r="I118" s="5">
        <v>469</v>
      </c>
      <c r="J118" s="5">
        <v>293</v>
      </c>
      <c r="K118" s="5">
        <v>0</v>
      </c>
      <c r="L118" s="5">
        <v>-9</v>
      </c>
      <c r="M118" s="5">
        <v>9</v>
      </c>
      <c r="N118" s="5">
        <v>-677</v>
      </c>
      <c r="O118" s="5">
        <v>-169</v>
      </c>
      <c r="P118" s="5">
        <v>641</v>
      </c>
      <c r="Q118" s="5">
        <v>0</v>
      </c>
      <c r="R118" s="4">
        <v>-1146</v>
      </c>
      <c r="S118" s="5">
        <v>-242</v>
      </c>
      <c r="T118" s="4">
        <v>1241</v>
      </c>
      <c r="U118" s="5">
        <v>-725</v>
      </c>
      <c r="V118" s="5">
        <v>-826</v>
      </c>
      <c r="W118" s="4">
        <v>1487</v>
      </c>
      <c r="X118" s="4">
        <v>-2645</v>
      </c>
      <c r="Y118" s="3">
        <f t="shared" si="10"/>
        <v>-435</v>
      </c>
      <c r="Z118" s="5"/>
      <c r="AA118" s="5"/>
      <c r="AB118" s="5"/>
      <c r="AC118" s="5"/>
      <c r="AD118" s="5"/>
      <c r="AE118" s="96" t="s">
        <v>170</v>
      </c>
      <c r="AF118" s="90"/>
      <c r="AG118" s="90">
        <v>-725</v>
      </c>
      <c r="AH118" s="90">
        <v>-826</v>
      </c>
      <c r="AI118" s="94">
        <v>1487</v>
      </c>
      <c r="AJ118" s="94">
        <v>-2645</v>
      </c>
      <c r="AK118" s="90">
        <v>-435</v>
      </c>
    </row>
    <row r="119" spans="4:37" ht="16">
      <c r="D119" s="15" t="s">
        <v>171</v>
      </c>
      <c r="E119" s="25"/>
      <c r="F119" s="25"/>
      <c r="H119" s="5">
        <v>0</v>
      </c>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96" t="s">
        <v>171</v>
      </c>
      <c r="AF119" s="90"/>
      <c r="AG119" s="90">
        <v>0</v>
      </c>
      <c r="AH119" s="90">
        <v>0</v>
      </c>
      <c r="AI119" s="90">
        <v>0</v>
      </c>
      <c r="AJ119" s="90">
        <v>0</v>
      </c>
      <c r="AK119" s="90">
        <v>0</v>
      </c>
    </row>
    <row r="120" spans="4:37" ht="16">
      <c r="D120" s="15" t="s">
        <v>172</v>
      </c>
      <c r="E120" s="25"/>
      <c r="F120" s="25"/>
      <c r="H120" s="5">
        <v>0</v>
      </c>
      <c r="I120" s="5">
        <v>-226</v>
      </c>
      <c r="J120" s="5">
        <v>0</v>
      </c>
      <c r="K120" s="5">
        <v>0</v>
      </c>
      <c r="L120" s="5">
        <v>-6</v>
      </c>
      <c r="M120" s="5">
        <v>-35</v>
      </c>
      <c r="N120" s="4">
        <v>-2492</v>
      </c>
      <c r="O120" s="4">
        <v>-2483</v>
      </c>
      <c r="P120" s="5">
        <v>-644</v>
      </c>
      <c r="Q120" s="5">
        <v>0</v>
      </c>
      <c r="R120" s="5">
        <v>0</v>
      </c>
      <c r="S120" s="5">
        <v>0</v>
      </c>
      <c r="T120" s="5">
        <v>-38</v>
      </c>
      <c r="U120" s="5">
        <v>0</v>
      </c>
      <c r="V120" s="4">
        <v>-8979</v>
      </c>
      <c r="W120" s="4">
        <v>-36190</v>
      </c>
      <c r="X120" s="4">
        <v>-25155</v>
      </c>
      <c r="Y120" s="3">
        <f t="shared" si="10"/>
        <v>-17865</v>
      </c>
      <c r="Z120" s="4"/>
      <c r="AA120" s="4"/>
      <c r="AB120" s="4"/>
      <c r="AC120" s="4"/>
      <c r="AD120" s="4"/>
      <c r="AE120" s="96" t="s">
        <v>172</v>
      </c>
      <c r="AF120" s="90"/>
      <c r="AG120" s="90">
        <v>0</v>
      </c>
      <c r="AH120" s="94">
        <v>-8979</v>
      </c>
      <c r="AI120" s="94">
        <v>-36190</v>
      </c>
      <c r="AJ120" s="94">
        <v>-25155</v>
      </c>
      <c r="AK120" s="94">
        <v>-17865</v>
      </c>
    </row>
    <row r="121" spans="4:37" ht="16">
      <c r="D121" s="15" t="s">
        <v>173</v>
      </c>
      <c r="E121" s="25"/>
      <c r="F121" s="25"/>
      <c r="H121" s="5">
        <v>0</v>
      </c>
      <c r="I121" s="4">
        <v>-1453</v>
      </c>
      <c r="J121" s="4">
        <v>-1923</v>
      </c>
      <c r="K121" s="4">
        <v>-16517</v>
      </c>
      <c r="L121" s="4">
        <v>-4644</v>
      </c>
      <c r="M121" s="4">
        <v>-15004</v>
      </c>
      <c r="N121" s="4">
        <v>-10040</v>
      </c>
      <c r="O121" s="4">
        <v>-14634</v>
      </c>
      <c r="P121" s="4">
        <v>-14451</v>
      </c>
      <c r="Q121" s="4">
        <v>-31878</v>
      </c>
      <c r="R121" s="4">
        <v>-30186</v>
      </c>
      <c r="S121" s="4">
        <v>-31248</v>
      </c>
      <c r="T121" s="4">
        <v>-43963</v>
      </c>
      <c r="U121" s="4">
        <v>-49049</v>
      </c>
      <c r="V121" s="4">
        <v>-35099</v>
      </c>
      <c r="W121" s="4">
        <v>-35038</v>
      </c>
      <c r="X121" s="4">
        <v>-31567</v>
      </c>
      <c r="Y121" s="3">
        <f t="shared" si="10"/>
        <v>-65202</v>
      </c>
      <c r="Z121" s="4"/>
      <c r="AA121" s="4"/>
      <c r="AB121" s="4"/>
      <c r="AC121" s="4"/>
      <c r="AD121" s="4"/>
      <c r="AE121" s="96" t="s">
        <v>173</v>
      </c>
      <c r="AF121" s="90"/>
      <c r="AG121" s="94">
        <v>-49049</v>
      </c>
      <c r="AH121" s="94">
        <v>-35099</v>
      </c>
      <c r="AI121" s="94">
        <v>-35038</v>
      </c>
      <c r="AJ121" s="94">
        <v>-31567</v>
      </c>
      <c r="AK121" s="94">
        <v>-65202</v>
      </c>
    </row>
    <row r="122" spans="4:37" ht="16">
      <c r="D122" s="15" t="s">
        <v>174</v>
      </c>
      <c r="E122" s="25"/>
      <c r="F122" s="25"/>
      <c r="H122" s="5">
        <v>0</v>
      </c>
      <c r="I122" s="5">
        <v>0</v>
      </c>
      <c r="J122" s="5">
        <v>0</v>
      </c>
      <c r="K122" s="5">
        <v>0</v>
      </c>
      <c r="L122" s="5">
        <v>0</v>
      </c>
      <c r="M122" s="5">
        <v>314</v>
      </c>
      <c r="N122" s="5">
        <v>0</v>
      </c>
      <c r="O122" s="5">
        <v>0</v>
      </c>
      <c r="P122" s="5">
        <v>556</v>
      </c>
      <c r="Q122" s="4">
        <v>1064</v>
      </c>
      <c r="R122" s="5">
        <v>331</v>
      </c>
      <c r="S122" s="5">
        <v>726</v>
      </c>
      <c r="T122" s="5">
        <v>179</v>
      </c>
      <c r="U122" s="5">
        <v>22</v>
      </c>
      <c r="V122" s="5">
        <v>51</v>
      </c>
      <c r="W122" s="5">
        <v>0</v>
      </c>
      <c r="X122" s="5">
        <v>0</v>
      </c>
      <c r="Y122" s="3">
        <f t="shared" si="10"/>
        <v>0</v>
      </c>
      <c r="Z122" s="5"/>
      <c r="AA122" s="5"/>
      <c r="AB122" s="5"/>
      <c r="AC122" s="5"/>
      <c r="AD122" s="5"/>
      <c r="AE122" s="96" t="s">
        <v>174</v>
      </c>
      <c r="AF122" s="90"/>
      <c r="AG122" s="90">
        <v>22</v>
      </c>
      <c r="AH122" s="90">
        <v>51</v>
      </c>
      <c r="AI122" s="90">
        <v>0</v>
      </c>
      <c r="AJ122" s="90">
        <v>0</v>
      </c>
      <c r="AK122" s="90">
        <v>0</v>
      </c>
    </row>
    <row r="123" spans="4:37" ht="16">
      <c r="D123" s="15" t="s">
        <v>175</v>
      </c>
      <c r="E123" s="25"/>
      <c r="F123" s="25"/>
      <c r="H123" s="4">
        <v>-12761</v>
      </c>
      <c r="I123" s="4">
        <v>-52177</v>
      </c>
      <c r="J123" s="4">
        <v>-53443</v>
      </c>
      <c r="K123" s="4">
        <v>-27911</v>
      </c>
      <c r="L123" s="4">
        <v>-3491</v>
      </c>
      <c r="M123" s="5">
        <v>-281</v>
      </c>
      <c r="N123" s="5">
        <v>-55</v>
      </c>
      <c r="O123" s="5">
        <v>0</v>
      </c>
      <c r="P123" s="4">
        <v>-4370</v>
      </c>
      <c r="Q123" s="4">
        <v>-5169</v>
      </c>
      <c r="R123" s="4">
        <v>-5299</v>
      </c>
      <c r="S123" s="4">
        <v>-7373</v>
      </c>
      <c r="T123" s="4">
        <v>-3745</v>
      </c>
      <c r="U123" s="4">
        <v>-2196</v>
      </c>
      <c r="V123" s="4">
        <v>-3032</v>
      </c>
      <c r="W123" s="4">
        <v>-3452</v>
      </c>
      <c r="X123" s="4">
        <v>-4899</v>
      </c>
      <c r="Y123" s="3">
        <f t="shared" si="10"/>
        <v>-5232</v>
      </c>
      <c r="Z123" s="4"/>
      <c r="AA123" s="4"/>
      <c r="AB123" s="4"/>
      <c r="AC123" s="4"/>
      <c r="AD123" s="4"/>
      <c r="AE123" s="96" t="s">
        <v>175</v>
      </c>
      <c r="AF123" s="90"/>
      <c r="AG123" s="94">
        <v>-2196</v>
      </c>
      <c r="AH123" s="94">
        <v>-3032</v>
      </c>
      <c r="AI123" s="94">
        <v>-3452</v>
      </c>
      <c r="AJ123" s="94">
        <v>-4899</v>
      </c>
      <c r="AK123" s="94">
        <v>-5232</v>
      </c>
    </row>
    <row r="124" spans="4:37" ht="16">
      <c r="D124" s="18" t="s">
        <v>176</v>
      </c>
      <c r="E124" s="28"/>
      <c r="F124" s="28"/>
      <c r="H124" s="3">
        <v>-7703</v>
      </c>
      <c r="I124" s="3">
        <v>43772</v>
      </c>
      <c r="J124" s="3">
        <v>81717</v>
      </c>
      <c r="K124" s="3">
        <v>215172</v>
      </c>
      <c r="L124" s="3">
        <v>123791</v>
      </c>
      <c r="M124" s="3">
        <v>-38555</v>
      </c>
      <c r="N124" s="3">
        <v>116003</v>
      </c>
      <c r="O124" s="3">
        <v>199473</v>
      </c>
      <c r="P124" s="3">
        <v>222292</v>
      </c>
      <c r="Q124" s="3">
        <v>155602</v>
      </c>
      <c r="R124" s="3">
        <v>179217</v>
      </c>
      <c r="S124" s="3">
        <v>126207</v>
      </c>
      <c r="T124" s="3">
        <v>142276</v>
      </c>
      <c r="U124" s="3">
        <v>204910</v>
      </c>
      <c r="V124" s="3">
        <v>255019</v>
      </c>
      <c r="W124" s="3">
        <v>338759</v>
      </c>
      <c r="X124" s="3">
        <v>315242</v>
      </c>
      <c r="Y124" s="3">
        <f t="shared" si="10"/>
        <v>430651</v>
      </c>
      <c r="Z124" s="3"/>
      <c r="AA124" s="3"/>
      <c r="AB124" s="3"/>
      <c r="AC124" s="3"/>
      <c r="AD124" s="3"/>
      <c r="AE124" s="89" t="s">
        <v>176</v>
      </c>
      <c r="AF124" s="90"/>
      <c r="AG124" s="92">
        <v>204910</v>
      </c>
      <c r="AH124" s="92">
        <v>255019</v>
      </c>
      <c r="AI124" s="92">
        <v>338759</v>
      </c>
      <c r="AJ124" s="92">
        <v>315242</v>
      </c>
      <c r="AK124" s="92">
        <v>430651</v>
      </c>
    </row>
    <row r="125" spans="4:37" ht="16">
      <c r="D125" s="12" t="s">
        <v>177</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89" t="s">
        <v>177</v>
      </c>
      <c r="AF125" s="90"/>
      <c r="AG125" s="91"/>
      <c r="AH125" s="91"/>
      <c r="AI125" s="91"/>
      <c r="AJ125" s="91"/>
      <c r="AK125" s="91"/>
    </row>
    <row r="126" spans="4:37" ht="31">
      <c r="D126" s="18" t="s">
        <v>178</v>
      </c>
      <c r="E126" s="28"/>
      <c r="F126" s="28"/>
      <c r="H126" s="3">
        <v>-6978</v>
      </c>
      <c r="I126" s="3">
        <v>-3788</v>
      </c>
      <c r="J126" s="3">
        <v>-17277</v>
      </c>
      <c r="K126" s="3">
        <v>-9823</v>
      </c>
      <c r="L126" s="3">
        <v>-3613</v>
      </c>
      <c r="M126" s="3">
        <v>-37389</v>
      </c>
      <c r="N126" s="3">
        <v>-93835</v>
      </c>
      <c r="O126" s="3">
        <v>-9143</v>
      </c>
      <c r="P126" s="3">
        <v>-7982</v>
      </c>
      <c r="Q126" s="3">
        <v>-19212</v>
      </c>
      <c r="R126" s="3">
        <v>-43736</v>
      </c>
      <c r="S126" s="3">
        <v>-19806</v>
      </c>
      <c r="T126" s="3">
        <v>-5993</v>
      </c>
      <c r="U126" s="3">
        <v>-4616</v>
      </c>
      <c r="V126" s="3">
        <v>-741324</v>
      </c>
      <c r="W126" s="3">
        <v>-17644</v>
      </c>
      <c r="X126" s="3">
        <v>-25622</v>
      </c>
      <c r="Y126" s="3">
        <f t="shared" si="10"/>
        <v>-6004</v>
      </c>
      <c r="Z126" s="3"/>
      <c r="AA126" s="3"/>
      <c r="AB126" s="3"/>
      <c r="AC126" s="3"/>
      <c r="AD126" s="3"/>
      <c r="AE126" s="89" t="s">
        <v>178</v>
      </c>
      <c r="AF126" s="90"/>
      <c r="AG126" s="92">
        <v>-4616</v>
      </c>
      <c r="AH126" s="92">
        <v>-741324</v>
      </c>
      <c r="AI126" s="92">
        <v>-17644</v>
      </c>
      <c r="AJ126" s="92">
        <v>-25622</v>
      </c>
      <c r="AK126" s="92">
        <v>-6004</v>
      </c>
    </row>
    <row r="127" spans="4:37" ht="31">
      <c r="D127" s="18" t="s">
        <v>179</v>
      </c>
      <c r="E127" s="28"/>
      <c r="F127" s="28"/>
      <c r="H127" s="2">
        <v>0</v>
      </c>
      <c r="I127" s="2">
        <v>0</v>
      </c>
      <c r="J127" s="2">
        <v>3</v>
      </c>
      <c r="K127" s="2">
        <v>444</v>
      </c>
      <c r="L127" s="2">
        <v>0</v>
      </c>
      <c r="M127" s="2">
        <v>0</v>
      </c>
      <c r="N127" s="2">
        <v>0</v>
      </c>
      <c r="O127" s="2">
        <v>0</v>
      </c>
      <c r="P127" s="2">
        <v>0</v>
      </c>
      <c r="Q127" s="2">
        <v>0</v>
      </c>
      <c r="R127" s="3">
        <v>2500</v>
      </c>
      <c r="S127" s="3">
        <v>2075</v>
      </c>
      <c r="T127" s="3">
        <v>4427</v>
      </c>
      <c r="U127" s="2">
        <v>898</v>
      </c>
      <c r="V127" s="2">
        <v>0</v>
      </c>
      <c r="W127" s="3">
        <v>1210</v>
      </c>
      <c r="X127" s="2">
        <v>724</v>
      </c>
      <c r="Y127" s="3">
        <f t="shared" si="10"/>
        <v>0</v>
      </c>
      <c r="Z127" s="2"/>
      <c r="AA127" s="2"/>
      <c r="AB127" s="2"/>
      <c r="AC127" s="2"/>
      <c r="AD127" s="2"/>
      <c r="AE127" s="89" t="s">
        <v>179</v>
      </c>
      <c r="AF127" s="90"/>
      <c r="AG127" s="91">
        <v>898</v>
      </c>
      <c r="AH127" s="91">
        <v>0</v>
      </c>
      <c r="AI127" s="92">
        <v>1210</v>
      </c>
      <c r="AJ127" s="91">
        <v>724</v>
      </c>
      <c r="AK127" s="91">
        <v>0</v>
      </c>
    </row>
    <row r="128" spans="4:37" ht="16">
      <c r="D128" s="18" t="s">
        <v>180</v>
      </c>
      <c r="E128" s="28"/>
      <c r="F128" s="28"/>
      <c r="H128" s="2">
        <v>0</v>
      </c>
      <c r="I128" s="2">
        <v>0</v>
      </c>
      <c r="J128" s="2">
        <v>0</v>
      </c>
      <c r="K128" s="3">
        <v>-113752</v>
      </c>
      <c r="L128" s="2">
        <v>0</v>
      </c>
      <c r="M128" s="3">
        <v>-72731</v>
      </c>
      <c r="N128" s="2">
        <v>0</v>
      </c>
      <c r="O128" s="3">
        <v>-2865</v>
      </c>
      <c r="P128" s="3">
        <v>-74217</v>
      </c>
      <c r="Q128" s="3">
        <v>-112593</v>
      </c>
      <c r="R128" s="3">
        <v>-265292</v>
      </c>
      <c r="S128" s="3">
        <v>-350940</v>
      </c>
      <c r="T128" s="3">
        <v>-323737</v>
      </c>
      <c r="U128" s="3">
        <v>-408676</v>
      </c>
      <c r="V128" s="3">
        <v>-255639</v>
      </c>
      <c r="W128" s="3">
        <v>-121187</v>
      </c>
      <c r="X128" s="3">
        <v>-203009</v>
      </c>
      <c r="Y128" s="3">
        <f t="shared" si="10"/>
        <v>-271840</v>
      </c>
      <c r="Z128" s="2"/>
      <c r="AA128" s="2"/>
      <c r="AB128" s="2"/>
      <c r="AC128" s="2"/>
      <c r="AD128" s="2"/>
      <c r="AE128" s="89" t="s">
        <v>180</v>
      </c>
      <c r="AF128" s="90"/>
      <c r="AG128" s="92">
        <v>-408676</v>
      </c>
      <c r="AH128" s="92">
        <v>-255639</v>
      </c>
      <c r="AI128" s="92">
        <v>-121187</v>
      </c>
      <c r="AJ128" s="92">
        <v>-203009</v>
      </c>
      <c r="AK128" s="92">
        <v>-271840</v>
      </c>
    </row>
    <row r="129" spans="4:37" ht="31">
      <c r="D129" s="18" t="s">
        <v>181</v>
      </c>
      <c r="E129" s="28"/>
      <c r="F129" s="28"/>
      <c r="H129" s="2">
        <v>0</v>
      </c>
      <c r="I129" s="2">
        <v>0</v>
      </c>
      <c r="J129" s="2">
        <v>0</v>
      </c>
      <c r="K129" s="2">
        <v>0</v>
      </c>
      <c r="L129" s="2">
        <v>0</v>
      </c>
      <c r="M129" s="2">
        <v>0</v>
      </c>
      <c r="N129" s="3">
        <v>71432</v>
      </c>
      <c r="O129" s="2">
        <v>0</v>
      </c>
      <c r="P129" s="3">
        <v>99281</v>
      </c>
      <c r="Q129" s="2">
        <v>0</v>
      </c>
      <c r="R129" s="3">
        <v>88160</v>
      </c>
      <c r="S129" s="3">
        <v>287098</v>
      </c>
      <c r="T129" s="3">
        <v>353726</v>
      </c>
      <c r="U129" s="3">
        <v>323577</v>
      </c>
      <c r="V129" s="3">
        <v>445557</v>
      </c>
      <c r="W129" s="3">
        <v>124681</v>
      </c>
      <c r="X129" s="3">
        <v>136852</v>
      </c>
      <c r="Y129" s="3">
        <f t="shared" si="10"/>
        <v>261462</v>
      </c>
      <c r="Z129" s="2"/>
      <c r="AA129" s="2"/>
      <c r="AB129" s="2"/>
      <c r="AC129" s="2"/>
      <c r="AD129" s="2"/>
      <c r="AE129" s="89" t="s">
        <v>181</v>
      </c>
      <c r="AF129" s="90"/>
      <c r="AG129" s="92">
        <v>323577</v>
      </c>
      <c r="AH129" s="92">
        <v>445557</v>
      </c>
      <c r="AI129" s="92">
        <v>124681</v>
      </c>
      <c r="AJ129" s="92">
        <v>136852</v>
      </c>
      <c r="AK129" s="92">
        <v>261462</v>
      </c>
    </row>
    <row r="130" spans="4:37" ht="16">
      <c r="D130" s="18" t="s">
        <v>182</v>
      </c>
      <c r="E130" s="28"/>
      <c r="F130" s="28"/>
      <c r="H130" s="2">
        <v>0</v>
      </c>
      <c r="I130" s="2">
        <v>0</v>
      </c>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182</v>
      </c>
      <c r="AF130" s="90"/>
      <c r="AG130" s="91">
        <v>0</v>
      </c>
      <c r="AH130" s="91">
        <v>0</v>
      </c>
      <c r="AI130" s="91">
        <v>0</v>
      </c>
      <c r="AJ130" s="91">
        <v>0</v>
      </c>
      <c r="AK130" s="91">
        <v>0</v>
      </c>
    </row>
    <row r="131" spans="4:37" ht="16">
      <c r="D131" s="18" t="s">
        <v>183</v>
      </c>
      <c r="E131" s="28"/>
      <c r="F131" s="28"/>
      <c r="H131" s="2">
        <v>0</v>
      </c>
      <c r="I131" s="2">
        <v>0</v>
      </c>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183</v>
      </c>
      <c r="AF131" s="90"/>
      <c r="AG131" s="91">
        <v>0</v>
      </c>
      <c r="AH131" s="91">
        <v>0</v>
      </c>
      <c r="AI131" s="91">
        <v>0</v>
      </c>
      <c r="AJ131" s="91">
        <v>0</v>
      </c>
      <c r="AK131" s="91">
        <v>0</v>
      </c>
    </row>
    <row r="132" spans="4:37" ht="16">
      <c r="D132" s="18" t="s">
        <v>184</v>
      </c>
      <c r="E132" s="28"/>
      <c r="F132" s="28"/>
      <c r="H132" s="2">
        <v>0</v>
      </c>
      <c r="I132" s="2">
        <v>0</v>
      </c>
      <c r="J132" s="2">
        <v>0</v>
      </c>
      <c r="K132" s="2">
        <v>0</v>
      </c>
      <c r="L132" s="3">
        <v>-55265</v>
      </c>
      <c r="M132" s="3">
        <v>-20000</v>
      </c>
      <c r="N132" s="2">
        <v>0</v>
      </c>
      <c r="O132" s="2">
        <v>0</v>
      </c>
      <c r="P132" s="2">
        <v>0</v>
      </c>
      <c r="Q132" s="2">
        <v>0</v>
      </c>
      <c r="R132" s="2">
        <v>0</v>
      </c>
      <c r="S132" s="2">
        <v>0</v>
      </c>
      <c r="T132" s="3">
        <v>-48550</v>
      </c>
      <c r="U132" s="2">
        <v>0</v>
      </c>
      <c r="V132" s="3">
        <v>-15554</v>
      </c>
      <c r="W132" s="3">
        <v>-43290</v>
      </c>
      <c r="X132" s="3">
        <v>-29890</v>
      </c>
      <c r="Y132" s="3">
        <f t="shared" si="10"/>
        <v>-54869</v>
      </c>
      <c r="Z132" s="2"/>
      <c r="AA132" s="2"/>
      <c r="AB132" s="2"/>
      <c r="AC132" s="2"/>
      <c r="AD132" s="2"/>
      <c r="AE132" s="89" t="s">
        <v>184</v>
      </c>
      <c r="AF132" s="90"/>
      <c r="AG132" s="91">
        <v>0</v>
      </c>
      <c r="AH132" s="92">
        <v>-15554</v>
      </c>
      <c r="AI132" s="92">
        <v>-43290</v>
      </c>
      <c r="AJ132" s="92">
        <v>-29890</v>
      </c>
      <c r="AK132" s="92">
        <v>-54869</v>
      </c>
    </row>
    <row r="133" spans="4:37" ht="16">
      <c r="D133" s="18" t="s">
        <v>185</v>
      </c>
      <c r="E133" s="28"/>
      <c r="F133" s="28"/>
      <c r="H133" s="2">
        <v>0</v>
      </c>
      <c r="I133" s="2">
        <v>0</v>
      </c>
      <c r="J133" s="2">
        <v>0</v>
      </c>
      <c r="K133" s="2">
        <v>0</v>
      </c>
      <c r="L133" s="3">
        <v>113752</v>
      </c>
      <c r="M133" s="2">
        <v>0</v>
      </c>
      <c r="N133" s="2">
        <v>0</v>
      </c>
      <c r="O133" s="2">
        <v>0</v>
      </c>
      <c r="P133" s="3">
        <v>23000</v>
      </c>
      <c r="Q133" s="2">
        <v>0</v>
      </c>
      <c r="R133" s="2">
        <v>0</v>
      </c>
      <c r="S133" s="2">
        <v>0</v>
      </c>
      <c r="T133" s="2">
        <v>0</v>
      </c>
      <c r="U133" s="2">
        <v>0</v>
      </c>
      <c r="V133" s="2">
        <v>0</v>
      </c>
      <c r="W133" s="2">
        <v>0</v>
      </c>
      <c r="X133" s="2">
        <v>0</v>
      </c>
      <c r="Y133" s="3">
        <f t="shared" si="10"/>
        <v>10366</v>
      </c>
      <c r="Z133" s="2"/>
      <c r="AA133" s="2"/>
      <c r="AB133" s="2"/>
      <c r="AC133" s="2"/>
      <c r="AD133" s="2"/>
      <c r="AE133" s="89" t="s">
        <v>185</v>
      </c>
      <c r="AF133" s="90"/>
      <c r="AG133" s="91">
        <v>0</v>
      </c>
      <c r="AH133" s="91">
        <v>0</v>
      </c>
      <c r="AI133" s="91">
        <v>0</v>
      </c>
      <c r="AJ133" s="91">
        <v>0</v>
      </c>
      <c r="AK133" s="92">
        <v>10366</v>
      </c>
    </row>
    <row r="134" spans="4:37" ht="16">
      <c r="D134" s="18" t="s">
        <v>186</v>
      </c>
      <c r="E134" s="28"/>
      <c r="F134" s="28"/>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89" t="s">
        <v>186</v>
      </c>
      <c r="AF134" s="90"/>
      <c r="AG134" s="91">
        <v>0</v>
      </c>
      <c r="AH134" s="91">
        <v>0</v>
      </c>
      <c r="AI134" s="91">
        <v>0</v>
      </c>
      <c r="AJ134" s="91">
        <v>0</v>
      </c>
      <c r="AK134" s="91">
        <v>0</v>
      </c>
    </row>
    <row r="135" spans="4:37" ht="16">
      <c r="D135" s="18" t="s">
        <v>187</v>
      </c>
      <c r="E135" s="28"/>
      <c r="F135" s="28"/>
      <c r="H135" s="2">
        <v>89</v>
      </c>
      <c r="I135" s="2">
        <v>0</v>
      </c>
      <c r="J135" s="3">
        <v>1653</v>
      </c>
      <c r="K135" s="3">
        <v>11221</v>
      </c>
      <c r="L135" s="3">
        <v>11775</v>
      </c>
      <c r="M135" s="3">
        <v>10589</v>
      </c>
      <c r="N135" s="3">
        <v>12311</v>
      </c>
      <c r="O135" s="3">
        <v>11785</v>
      </c>
      <c r="P135" s="3">
        <v>16934</v>
      </c>
      <c r="Q135" s="3">
        <v>21057</v>
      </c>
      <c r="R135" s="3">
        <v>17042</v>
      </c>
      <c r="S135" s="3">
        <v>20720</v>
      </c>
      <c r="T135" s="3">
        <v>27131</v>
      </c>
      <c r="U135" s="3">
        <v>30393</v>
      </c>
      <c r="V135" s="3">
        <v>36875</v>
      </c>
      <c r="W135" s="3">
        <v>12489</v>
      </c>
      <c r="X135" s="3">
        <v>16870</v>
      </c>
      <c r="Y135" s="3">
        <f t="shared" si="10"/>
        <v>14480</v>
      </c>
      <c r="Z135" s="3"/>
      <c r="AA135" s="3"/>
      <c r="AB135" s="3"/>
      <c r="AC135" s="3"/>
      <c r="AD135" s="3"/>
      <c r="AE135" s="89" t="s">
        <v>187</v>
      </c>
      <c r="AF135" s="90"/>
      <c r="AG135" s="92">
        <v>30393</v>
      </c>
      <c r="AH135" s="92">
        <v>36875</v>
      </c>
      <c r="AI135" s="92">
        <v>12489</v>
      </c>
      <c r="AJ135" s="92">
        <v>16870</v>
      </c>
      <c r="AK135" s="92">
        <v>14480</v>
      </c>
    </row>
    <row r="136" spans="4:37" ht="31">
      <c r="D136" s="18" t="s">
        <v>188</v>
      </c>
      <c r="E136" s="28"/>
      <c r="F136" s="28"/>
      <c r="H136" s="2">
        <v>0</v>
      </c>
      <c r="I136" s="2">
        <v>0</v>
      </c>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188</v>
      </c>
      <c r="AF136" s="90"/>
      <c r="AG136" s="91">
        <v>0</v>
      </c>
      <c r="AH136" s="91">
        <v>0</v>
      </c>
      <c r="AI136" s="91">
        <v>0</v>
      </c>
      <c r="AJ136" s="91">
        <v>0</v>
      </c>
      <c r="AK136" s="91">
        <v>0</v>
      </c>
    </row>
    <row r="137" spans="4:37" ht="16">
      <c r="D137" s="18" t="s">
        <v>189</v>
      </c>
      <c r="E137" s="28"/>
      <c r="F137" s="28"/>
      <c r="H137" s="3">
        <v>-6889</v>
      </c>
      <c r="I137" s="3">
        <v>-3788</v>
      </c>
      <c r="J137" s="3">
        <v>-15622</v>
      </c>
      <c r="K137" s="3">
        <v>-111909</v>
      </c>
      <c r="L137" s="3">
        <v>66649</v>
      </c>
      <c r="M137" s="3">
        <v>-119531</v>
      </c>
      <c r="N137" s="3">
        <v>-10092</v>
      </c>
      <c r="O137" s="2">
        <v>-223</v>
      </c>
      <c r="P137" s="3">
        <v>57017</v>
      </c>
      <c r="Q137" s="3">
        <v>-110748</v>
      </c>
      <c r="R137" s="3">
        <v>-201325</v>
      </c>
      <c r="S137" s="3">
        <v>-60853</v>
      </c>
      <c r="T137" s="3">
        <v>7003</v>
      </c>
      <c r="U137" s="3">
        <v>-58425</v>
      </c>
      <c r="V137" s="3">
        <v>-530085</v>
      </c>
      <c r="W137" s="3">
        <v>-43741</v>
      </c>
      <c r="X137" s="3">
        <v>-104076</v>
      </c>
      <c r="Y137" s="3">
        <f t="shared" si="10"/>
        <v>-46405</v>
      </c>
      <c r="Z137" s="3"/>
      <c r="AA137" s="3"/>
      <c r="AB137" s="3"/>
      <c r="AC137" s="3"/>
      <c r="AD137" s="3"/>
      <c r="AE137" s="89" t="s">
        <v>189</v>
      </c>
      <c r="AF137" s="90"/>
      <c r="AG137" s="92">
        <v>-58425</v>
      </c>
      <c r="AH137" s="92">
        <v>-530085</v>
      </c>
      <c r="AI137" s="92">
        <v>-43741</v>
      </c>
      <c r="AJ137" s="92">
        <v>-104076</v>
      </c>
      <c r="AK137" s="92">
        <v>-46405</v>
      </c>
    </row>
    <row r="138" spans="4:37" ht="16">
      <c r="D138" s="12" t="s">
        <v>190</v>
      </c>
      <c r="E138" s="22"/>
      <c r="F138" s="22"/>
      <c r="H138" s="2"/>
      <c r="I138" s="2"/>
      <c r="J138" s="2"/>
      <c r="K138" s="2"/>
      <c r="L138" s="2"/>
      <c r="M138" s="2"/>
      <c r="N138" s="2"/>
      <c r="O138" s="2"/>
      <c r="P138" s="2"/>
      <c r="Q138" s="2"/>
      <c r="R138" s="2"/>
      <c r="S138" s="2"/>
      <c r="T138" s="2"/>
      <c r="U138" s="2"/>
      <c r="V138" s="2"/>
      <c r="W138" s="2"/>
      <c r="X138" s="2"/>
      <c r="Y138" s="3">
        <f t="shared" si="10"/>
        <v>0</v>
      </c>
      <c r="Z138" s="2"/>
      <c r="AA138" s="2"/>
      <c r="AB138" s="2"/>
      <c r="AC138" s="2"/>
      <c r="AD138" s="2"/>
      <c r="AE138" s="89" t="s">
        <v>190</v>
      </c>
      <c r="AF138" s="90"/>
      <c r="AG138" s="91"/>
      <c r="AH138" s="91"/>
      <c r="AI138" s="91"/>
      <c r="AJ138" s="91"/>
      <c r="AK138" s="91"/>
    </row>
    <row r="139" spans="4:37" ht="31">
      <c r="D139" s="18" t="s">
        <v>191</v>
      </c>
      <c r="E139" s="28"/>
      <c r="F139" s="28"/>
      <c r="H139" s="2">
        <v>0</v>
      </c>
      <c r="I139" s="2">
        <v>27</v>
      </c>
      <c r="J139" s="2">
        <v>0</v>
      </c>
      <c r="K139" s="2">
        <v>0</v>
      </c>
      <c r="L139" s="2">
        <v>0</v>
      </c>
      <c r="M139" s="2">
        <v>0</v>
      </c>
      <c r="N139" s="2">
        <v>0</v>
      </c>
      <c r="O139" s="2">
        <v>0</v>
      </c>
      <c r="P139" s="2">
        <v>0</v>
      </c>
      <c r="Q139" s="2">
        <v>0</v>
      </c>
      <c r="R139" s="2">
        <v>0</v>
      </c>
      <c r="S139" s="2">
        <v>0</v>
      </c>
      <c r="T139" s="2">
        <v>0</v>
      </c>
      <c r="U139" s="2">
        <v>0</v>
      </c>
      <c r="V139" s="2">
        <v>0</v>
      </c>
      <c r="W139" s="2">
        <v>0</v>
      </c>
      <c r="X139" s="2">
        <v>0</v>
      </c>
      <c r="Y139" s="3">
        <f t="shared" si="10"/>
        <v>0</v>
      </c>
      <c r="Z139" s="3"/>
      <c r="AA139" s="3"/>
      <c r="AB139" s="3"/>
      <c r="AC139" s="3"/>
      <c r="AD139" s="3"/>
      <c r="AE139" s="89" t="s">
        <v>191</v>
      </c>
      <c r="AF139" s="90"/>
      <c r="AG139" s="91">
        <v>0</v>
      </c>
      <c r="AH139" s="91">
        <v>0</v>
      </c>
      <c r="AI139" s="91">
        <v>0</v>
      </c>
      <c r="AJ139" s="91">
        <v>0</v>
      </c>
      <c r="AK139" s="91">
        <v>0</v>
      </c>
    </row>
    <row r="140" spans="4:37" ht="31">
      <c r="D140" s="18" t="s">
        <v>192</v>
      </c>
      <c r="E140" s="28"/>
      <c r="F140" s="28"/>
      <c r="H140" s="2">
        <v>0</v>
      </c>
      <c r="I140" s="2">
        <v>0</v>
      </c>
      <c r="J140" s="2">
        <v>0</v>
      </c>
      <c r="K140" s="2">
        <v>0</v>
      </c>
      <c r="L140" s="2">
        <v>0</v>
      </c>
      <c r="M140" s="2">
        <v>0</v>
      </c>
      <c r="N140" s="2">
        <v>0</v>
      </c>
      <c r="O140" s="2">
        <v>0</v>
      </c>
      <c r="P140" s="2">
        <v>0</v>
      </c>
      <c r="Q140" s="2">
        <v>0</v>
      </c>
      <c r="R140" s="2">
        <v>0</v>
      </c>
      <c r="S140" s="2">
        <v>0</v>
      </c>
      <c r="T140" s="2">
        <v>0</v>
      </c>
      <c r="U140" s="2">
        <v>0</v>
      </c>
      <c r="V140" s="2">
        <v>0</v>
      </c>
      <c r="W140" s="2">
        <v>0</v>
      </c>
      <c r="X140" s="2">
        <v>0</v>
      </c>
      <c r="Y140" s="3">
        <f t="shared" si="10"/>
        <v>0</v>
      </c>
      <c r="Z140" s="2"/>
      <c r="AA140" s="2"/>
      <c r="AB140" s="2"/>
      <c r="AC140" s="2"/>
      <c r="AD140" s="2"/>
      <c r="AE140" s="89" t="s">
        <v>192</v>
      </c>
      <c r="AF140" s="90"/>
      <c r="AG140" s="91">
        <v>0</v>
      </c>
      <c r="AH140" s="91">
        <v>0</v>
      </c>
      <c r="AI140" s="91">
        <v>0</v>
      </c>
      <c r="AJ140" s="91">
        <v>0</v>
      </c>
      <c r="AK140" s="91">
        <v>0</v>
      </c>
    </row>
    <row r="141" spans="4:37" ht="16">
      <c r="D141" s="18" t="s">
        <v>193</v>
      </c>
      <c r="E141" s="28"/>
      <c r="F141" s="28"/>
      <c r="H141" s="3">
        <v>12477</v>
      </c>
      <c r="I141" s="3">
        <v>28615</v>
      </c>
      <c r="J141" s="3">
        <v>8903</v>
      </c>
      <c r="K141" s="3">
        <v>9509</v>
      </c>
      <c r="L141" s="3">
        <v>31439</v>
      </c>
      <c r="M141" s="3">
        <v>12000</v>
      </c>
      <c r="N141" s="3">
        <v>17491</v>
      </c>
      <c r="O141" s="2">
        <v>637</v>
      </c>
      <c r="P141" s="2">
        <v>0</v>
      </c>
      <c r="Q141" s="2">
        <v>0</v>
      </c>
      <c r="R141" s="2">
        <v>0</v>
      </c>
      <c r="S141" s="2">
        <v>0</v>
      </c>
      <c r="T141" s="3">
        <v>5000</v>
      </c>
      <c r="U141" s="2">
        <v>0</v>
      </c>
      <c r="V141" s="3">
        <v>360000</v>
      </c>
      <c r="W141" s="2">
        <v>0</v>
      </c>
      <c r="X141" s="2">
        <v>0</v>
      </c>
      <c r="Y141" s="3">
        <f t="shared" si="10"/>
        <v>180000</v>
      </c>
      <c r="Z141" s="3"/>
      <c r="AA141" s="3"/>
      <c r="AB141" s="3"/>
      <c r="AC141" s="3"/>
      <c r="AD141" s="3"/>
      <c r="AE141" s="89" t="s">
        <v>193</v>
      </c>
      <c r="AF141" s="90"/>
      <c r="AG141" s="91">
        <v>0</v>
      </c>
      <c r="AH141" s="92">
        <v>360000</v>
      </c>
      <c r="AI141" s="91">
        <v>0</v>
      </c>
      <c r="AJ141" s="91">
        <v>0</v>
      </c>
      <c r="AK141" s="92">
        <v>180000</v>
      </c>
    </row>
    <row r="142" spans="4:37" ht="16">
      <c r="D142" s="18" t="s">
        <v>194</v>
      </c>
      <c r="E142" s="28"/>
      <c r="F142" s="28"/>
      <c r="H142" s="2">
        <v>0</v>
      </c>
      <c r="I142" s="3">
        <v>-11500</v>
      </c>
      <c r="J142" s="3">
        <v>-17276</v>
      </c>
      <c r="K142" s="2">
        <v>0</v>
      </c>
      <c r="L142" s="3">
        <v>-9509</v>
      </c>
      <c r="M142" s="3">
        <v>-16491</v>
      </c>
      <c r="N142" s="3">
        <v>-26474</v>
      </c>
      <c r="O142" s="3">
        <v>-8983</v>
      </c>
      <c r="P142" s="3">
        <v>-9620</v>
      </c>
      <c r="Q142" s="2">
        <v>0</v>
      </c>
      <c r="R142" s="2">
        <v>0</v>
      </c>
      <c r="S142" s="2">
        <v>0</v>
      </c>
      <c r="T142" s="3">
        <v>-5000</v>
      </c>
      <c r="U142" s="2">
        <v>0</v>
      </c>
      <c r="V142" s="3">
        <v>-1580</v>
      </c>
      <c r="W142" s="3">
        <v>-93347</v>
      </c>
      <c r="X142" s="3">
        <v>-68171</v>
      </c>
      <c r="Y142" s="3">
        <f t="shared" si="10"/>
        <v>-270829</v>
      </c>
      <c r="Z142" s="3"/>
      <c r="AA142" s="3"/>
      <c r="AB142" s="3"/>
      <c r="AC142" s="3"/>
      <c r="AD142" s="3"/>
      <c r="AE142" s="89" t="s">
        <v>194</v>
      </c>
      <c r="AF142" s="90"/>
      <c r="AG142" s="91">
        <v>0</v>
      </c>
      <c r="AH142" s="92">
        <v>-1580</v>
      </c>
      <c r="AI142" s="92">
        <v>-93347</v>
      </c>
      <c r="AJ142" s="92">
        <v>-68171</v>
      </c>
      <c r="AK142" s="92">
        <v>-270829</v>
      </c>
    </row>
    <row r="143" spans="4:37" ht="16">
      <c r="D143" s="18" t="s">
        <v>195</v>
      </c>
      <c r="E143" s="28"/>
      <c r="F143" s="28"/>
      <c r="H143" s="2">
        <v>0</v>
      </c>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89" t="s">
        <v>195</v>
      </c>
      <c r="AF143" s="90"/>
      <c r="AG143" s="91">
        <v>0</v>
      </c>
      <c r="AH143" s="91">
        <v>0</v>
      </c>
      <c r="AI143" s="91">
        <v>0</v>
      </c>
      <c r="AJ143" s="91">
        <v>0</v>
      </c>
      <c r="AK143" s="91">
        <v>0</v>
      </c>
    </row>
    <row r="144" spans="4:37" ht="16">
      <c r="D144" s="18" t="s">
        <v>196</v>
      </c>
      <c r="E144" s="28"/>
      <c r="F144" s="28"/>
      <c r="H144" s="2">
        <v>0</v>
      </c>
      <c r="I144" s="2">
        <v>0</v>
      </c>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196</v>
      </c>
      <c r="AF144" s="90"/>
      <c r="AG144" s="91">
        <v>0</v>
      </c>
      <c r="AH144" s="91">
        <v>0</v>
      </c>
      <c r="AI144" s="91">
        <v>0</v>
      </c>
      <c r="AJ144" s="91">
        <v>0</v>
      </c>
      <c r="AK144" s="91">
        <v>0</v>
      </c>
    </row>
    <row r="145" spans="4:37" ht="16">
      <c r="D145" s="18" t="s">
        <v>197</v>
      </c>
      <c r="E145" s="28"/>
      <c r="F145" s="28"/>
      <c r="H145" s="2">
        <v>0</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197</v>
      </c>
      <c r="AF145" s="90"/>
      <c r="AG145" s="91">
        <v>0</v>
      </c>
      <c r="AH145" s="91">
        <v>0</v>
      </c>
      <c r="AI145" s="91">
        <v>0</v>
      </c>
      <c r="AJ145" s="91">
        <v>0</v>
      </c>
      <c r="AK145" s="91">
        <v>0</v>
      </c>
    </row>
    <row r="146" spans="4:37" ht="16">
      <c r="D146" s="18" t="s">
        <v>198</v>
      </c>
      <c r="E146" s="28"/>
      <c r="F146" s="28"/>
      <c r="H146" s="2">
        <v>0</v>
      </c>
      <c r="I146" s="3">
        <v>-38100</v>
      </c>
      <c r="J146" s="2">
        <v>0</v>
      </c>
      <c r="K146" s="3">
        <v>-57010</v>
      </c>
      <c r="L146" s="3">
        <v>-133350</v>
      </c>
      <c r="M146" s="3">
        <v>-50837</v>
      </c>
      <c r="N146" s="3">
        <v>-55428</v>
      </c>
      <c r="O146" s="3">
        <v>-60325</v>
      </c>
      <c r="P146" s="3">
        <v>-108099</v>
      </c>
      <c r="Q146" s="3">
        <v>-109335</v>
      </c>
      <c r="R146" s="3">
        <v>-199263</v>
      </c>
      <c r="S146" s="3">
        <v>-94907</v>
      </c>
      <c r="T146" s="3">
        <v>-158354</v>
      </c>
      <c r="U146" s="3">
        <v>-82312</v>
      </c>
      <c r="V146" s="3">
        <v>-126997</v>
      </c>
      <c r="W146" s="3">
        <v>-127011</v>
      </c>
      <c r="X146" s="3">
        <v>-158733</v>
      </c>
      <c r="Y146" s="3">
        <f t="shared" si="10"/>
        <v>-278912</v>
      </c>
      <c r="Z146" s="3"/>
      <c r="AA146" s="3"/>
      <c r="AB146" s="3"/>
      <c r="AC146" s="3"/>
      <c r="AD146" s="3"/>
      <c r="AE146" s="89" t="s">
        <v>198</v>
      </c>
      <c r="AF146" s="90"/>
      <c r="AG146" s="92">
        <v>-82312</v>
      </c>
      <c r="AH146" s="92">
        <v>-126997</v>
      </c>
      <c r="AI146" s="92">
        <v>-127011</v>
      </c>
      <c r="AJ146" s="92">
        <v>-158733</v>
      </c>
      <c r="AK146" s="92">
        <v>-278912</v>
      </c>
    </row>
    <row r="147" spans="4:37" ht="16">
      <c r="D147" s="18" t="s">
        <v>199</v>
      </c>
      <c r="E147" s="28"/>
      <c r="F147" s="28"/>
      <c r="H147" s="2">
        <v>0</v>
      </c>
      <c r="I147" s="2">
        <v>0</v>
      </c>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89" t="s">
        <v>199</v>
      </c>
      <c r="AF147" s="90"/>
      <c r="AG147" s="91">
        <v>0</v>
      </c>
      <c r="AH147" s="91">
        <v>0</v>
      </c>
      <c r="AI147" s="91">
        <v>0</v>
      </c>
      <c r="AJ147" s="91">
        <v>0</v>
      </c>
      <c r="AK147" s="91">
        <v>0</v>
      </c>
    </row>
    <row r="148" spans="4:37" ht="16">
      <c r="D148" s="18" t="s">
        <v>200</v>
      </c>
      <c r="E148" s="28"/>
      <c r="F148" s="28"/>
      <c r="H148" s="2">
        <v>0</v>
      </c>
      <c r="I148" s="2">
        <v>0</v>
      </c>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200</v>
      </c>
      <c r="AF148" s="90"/>
      <c r="AG148" s="91">
        <v>0</v>
      </c>
      <c r="AH148" s="91">
        <v>0</v>
      </c>
      <c r="AI148" s="91">
        <v>0</v>
      </c>
      <c r="AJ148" s="91">
        <v>0</v>
      </c>
      <c r="AK148" s="91">
        <v>0</v>
      </c>
    </row>
    <row r="149" spans="4:37" ht="16">
      <c r="D149" s="18" t="s">
        <v>201</v>
      </c>
      <c r="E149" s="28"/>
      <c r="F149" s="28"/>
      <c r="H149" s="3">
        <v>12477</v>
      </c>
      <c r="I149" s="3">
        <v>-20958</v>
      </c>
      <c r="J149" s="3">
        <v>-8373</v>
      </c>
      <c r="K149" s="3">
        <v>-47502</v>
      </c>
      <c r="L149" s="3">
        <v>-111420</v>
      </c>
      <c r="M149" s="3">
        <v>-55328</v>
      </c>
      <c r="N149" s="3">
        <v>-64411</v>
      </c>
      <c r="O149" s="3">
        <v>-68670</v>
      </c>
      <c r="P149" s="3">
        <v>-117719</v>
      </c>
      <c r="Q149" s="3">
        <v>-109335</v>
      </c>
      <c r="R149" s="3">
        <v>-199263</v>
      </c>
      <c r="S149" s="3">
        <v>-94907</v>
      </c>
      <c r="T149" s="3">
        <v>-158354</v>
      </c>
      <c r="U149" s="3">
        <v>-82312</v>
      </c>
      <c r="V149" s="3">
        <v>231423</v>
      </c>
      <c r="W149" s="3">
        <v>-220358</v>
      </c>
      <c r="X149" s="3">
        <v>-226904</v>
      </c>
      <c r="Y149" s="3">
        <f t="shared" si="10"/>
        <v>-369741</v>
      </c>
      <c r="Z149" s="3"/>
      <c r="AA149" s="3"/>
      <c r="AB149" s="3"/>
      <c r="AC149" s="3"/>
      <c r="AD149" s="3"/>
      <c r="AE149" s="89" t="s">
        <v>201</v>
      </c>
      <c r="AF149" s="90"/>
      <c r="AG149" s="92">
        <v>-82312</v>
      </c>
      <c r="AH149" s="92">
        <v>231423</v>
      </c>
      <c r="AI149" s="92">
        <v>-220358</v>
      </c>
      <c r="AJ149" s="92">
        <v>-226904</v>
      </c>
      <c r="AK149" s="92">
        <v>-369741</v>
      </c>
    </row>
    <row r="150" spans="4:37" ht="16">
      <c r="D150" s="16" t="s">
        <v>202</v>
      </c>
      <c r="E150" s="26"/>
      <c r="F150" s="26"/>
      <c r="H150" s="3">
        <v>-2115</v>
      </c>
      <c r="I150" s="3">
        <v>19026</v>
      </c>
      <c r="J150" s="3">
        <v>57722</v>
      </c>
      <c r="K150" s="3">
        <v>55761</v>
      </c>
      <c r="L150" s="3">
        <v>79021</v>
      </c>
      <c r="M150" s="3">
        <v>-213414</v>
      </c>
      <c r="N150" s="3">
        <v>41500</v>
      </c>
      <c r="O150" s="3">
        <v>130580</v>
      </c>
      <c r="P150" s="3">
        <v>161589</v>
      </c>
      <c r="Q150" s="3">
        <v>-64482</v>
      </c>
      <c r="R150" s="3">
        <v>-221371</v>
      </c>
      <c r="S150" s="3">
        <v>-29554</v>
      </c>
      <c r="T150" s="3">
        <v>-9074</v>
      </c>
      <c r="U150" s="3">
        <v>64174</v>
      </c>
      <c r="V150" s="3">
        <v>-43643</v>
      </c>
      <c r="W150" s="3">
        <v>74660</v>
      </c>
      <c r="X150" s="3">
        <v>-15738</v>
      </c>
      <c r="Y150" s="3">
        <f t="shared" si="10"/>
        <v>14505</v>
      </c>
      <c r="Z150" s="3"/>
      <c r="AA150" s="3"/>
      <c r="AB150" s="3"/>
      <c r="AC150" s="3"/>
      <c r="AD150" s="3"/>
      <c r="AE150" s="89" t="s">
        <v>202</v>
      </c>
      <c r="AF150" s="90"/>
      <c r="AG150" s="92">
        <v>64174</v>
      </c>
      <c r="AH150" s="92">
        <v>-43643</v>
      </c>
      <c r="AI150" s="92">
        <v>74660</v>
      </c>
      <c r="AJ150" s="92">
        <v>-15738</v>
      </c>
      <c r="AK150" s="92">
        <v>14505</v>
      </c>
    </row>
    <row r="151" spans="4:37" ht="16">
      <c r="D151" s="16" t="s">
        <v>203</v>
      </c>
      <c r="E151" s="26"/>
      <c r="F151" s="26"/>
      <c r="H151" s="3">
        <v>10136</v>
      </c>
      <c r="I151" s="3">
        <v>8021</v>
      </c>
      <c r="J151" s="3">
        <v>27050</v>
      </c>
      <c r="K151" s="3">
        <v>84783</v>
      </c>
      <c r="L151" s="3">
        <v>140573</v>
      </c>
      <c r="M151" s="3">
        <v>219279</v>
      </c>
      <c r="N151" s="3">
        <v>5920</v>
      </c>
      <c r="O151" s="3">
        <v>47471</v>
      </c>
      <c r="P151" s="3">
        <v>178048</v>
      </c>
      <c r="Q151" s="3">
        <v>339638</v>
      </c>
      <c r="R151" s="3">
        <v>275154</v>
      </c>
      <c r="S151" s="3">
        <v>53783</v>
      </c>
      <c r="T151" s="3">
        <v>24229</v>
      </c>
      <c r="U151" s="3">
        <v>15155</v>
      </c>
      <c r="V151" s="3">
        <v>79329</v>
      </c>
      <c r="W151" s="3">
        <v>35686</v>
      </c>
      <c r="X151" s="3">
        <v>110345</v>
      </c>
      <c r="Y151" s="3">
        <f t="shared" si="10"/>
        <v>94607</v>
      </c>
      <c r="Z151" s="3"/>
      <c r="AA151" s="3"/>
      <c r="AB151" s="3"/>
      <c r="AC151" s="3"/>
      <c r="AD151" s="3"/>
      <c r="AE151" s="89" t="s">
        <v>203</v>
      </c>
      <c r="AF151" s="90"/>
      <c r="AG151" s="92">
        <v>15155</v>
      </c>
      <c r="AH151" s="92">
        <v>79329</v>
      </c>
      <c r="AI151" s="92">
        <v>35686</v>
      </c>
      <c r="AJ151" s="92">
        <v>110345</v>
      </c>
      <c r="AK151" s="92">
        <v>94607</v>
      </c>
    </row>
    <row r="152" spans="4:37" ht="16">
      <c r="D152" s="16" t="s">
        <v>204</v>
      </c>
      <c r="E152" s="26"/>
      <c r="F152" s="26"/>
      <c r="H152" s="2">
        <v>0</v>
      </c>
      <c r="I152" s="2">
        <v>3</v>
      </c>
      <c r="J152" s="2">
        <v>12</v>
      </c>
      <c r="K152" s="2">
        <v>28</v>
      </c>
      <c r="L152" s="2">
        <v>-314</v>
      </c>
      <c r="M152" s="2">
        <v>55</v>
      </c>
      <c r="N152" s="2">
        <v>50</v>
      </c>
      <c r="O152" s="2">
        <v>-2</v>
      </c>
      <c r="P152" s="2">
        <v>1</v>
      </c>
      <c r="Q152" s="2">
        <v>-3</v>
      </c>
      <c r="R152" s="2">
        <v>0</v>
      </c>
      <c r="S152" s="2">
        <v>0</v>
      </c>
      <c r="T152" s="2">
        <v>0</v>
      </c>
      <c r="U152" s="2">
        <v>0</v>
      </c>
      <c r="V152" s="2">
        <v>0</v>
      </c>
      <c r="W152" s="2">
        <v>0</v>
      </c>
      <c r="X152" s="2">
        <v>0</v>
      </c>
      <c r="Y152" s="3">
        <f t="shared" si="10"/>
        <v>0</v>
      </c>
      <c r="Z152" s="2"/>
      <c r="AA152" s="2"/>
      <c r="AB152" s="2"/>
      <c r="AC152" s="2"/>
      <c r="AD152" s="2"/>
      <c r="AE152" s="89" t="s">
        <v>204</v>
      </c>
      <c r="AF152" s="90"/>
      <c r="AG152" s="91">
        <v>0</v>
      </c>
      <c r="AH152" s="91">
        <v>0</v>
      </c>
      <c r="AI152" s="91">
        <v>0</v>
      </c>
      <c r="AJ152" s="91">
        <v>0</v>
      </c>
      <c r="AK152" s="91">
        <v>0</v>
      </c>
    </row>
    <row r="153" spans="4:37" ht="16">
      <c r="D153" s="16" t="s">
        <v>205</v>
      </c>
      <c r="E153" s="26"/>
      <c r="F153" s="26"/>
      <c r="H153" s="3">
        <v>8021</v>
      </c>
      <c r="I153" s="3">
        <v>27050</v>
      </c>
      <c r="J153" s="3">
        <v>84783</v>
      </c>
      <c r="K153" s="3">
        <v>140573</v>
      </c>
      <c r="L153" s="3">
        <v>219279</v>
      </c>
      <c r="M153" s="3">
        <v>5920</v>
      </c>
      <c r="N153" s="3">
        <v>47471</v>
      </c>
      <c r="O153" s="3">
        <v>178048</v>
      </c>
      <c r="P153" s="3">
        <v>339638</v>
      </c>
      <c r="Q153" s="3">
        <v>275154</v>
      </c>
      <c r="R153" s="3">
        <v>53783</v>
      </c>
      <c r="S153" s="3">
        <v>24229</v>
      </c>
      <c r="T153" s="3">
        <v>15155</v>
      </c>
      <c r="U153" s="3">
        <v>79329</v>
      </c>
      <c r="V153" s="3">
        <v>35686</v>
      </c>
      <c r="W153" s="3">
        <v>110345</v>
      </c>
      <c r="X153" s="3">
        <v>94607</v>
      </c>
      <c r="Y153" s="3">
        <f t="shared" si="10"/>
        <v>109112</v>
      </c>
      <c r="Z153" s="3"/>
      <c r="AA153" s="3"/>
      <c r="AB153" s="3"/>
      <c r="AC153" s="3"/>
      <c r="AD153" s="3"/>
      <c r="AE153" s="89" t="s">
        <v>205</v>
      </c>
      <c r="AF153" s="90"/>
      <c r="AG153" s="92">
        <v>79329</v>
      </c>
      <c r="AH153" s="92">
        <v>35686</v>
      </c>
      <c r="AI153" s="92">
        <v>110345</v>
      </c>
      <c r="AJ153" s="92">
        <v>94607</v>
      </c>
      <c r="AK153" s="92">
        <v>109112</v>
      </c>
    </row>
  </sheetData>
  <sortState xmlns:xlrd2="http://schemas.microsoft.com/office/spreadsheetml/2017/richdata2" columnSort="1" ref="H24:X153">
    <sortCondition ref="H24:X24"/>
  </sortState>
  <conditionalFormatting sqref="G14:Y14">
    <cfRule type="cellIs" dxfId="181" priority="12" operator="greaterThan">
      <formula>0.2</formula>
    </cfRule>
    <cfRule type="cellIs" dxfId="180" priority="13" operator="lessThan">
      <formula>0.1</formula>
    </cfRule>
  </conditionalFormatting>
  <conditionalFormatting sqref="G10:Y10">
    <cfRule type="cellIs" dxfId="179" priority="11" operator="greaterThanOrEqual">
      <formula>0.1</formula>
    </cfRule>
  </conditionalFormatting>
  <conditionalFormatting sqref="G10:Y10">
    <cfRule type="cellIs" dxfId="178" priority="10" operator="lessThanOrEqual">
      <formula>0.05</formula>
    </cfRule>
  </conditionalFormatting>
  <conditionalFormatting sqref="AA10:AA12">
    <cfRule type="cellIs" dxfId="177" priority="9" operator="greaterThanOrEqual">
      <formula>0.1</formula>
    </cfRule>
  </conditionalFormatting>
  <conditionalFormatting sqref="AA10:AA12">
    <cfRule type="cellIs" dxfId="176" priority="8" operator="lessThanOrEqual">
      <formula>0.05</formula>
    </cfRule>
  </conditionalFormatting>
  <conditionalFormatting sqref="G11:Y11">
    <cfRule type="cellIs" dxfId="175" priority="7" operator="greaterThanOrEqual">
      <formula>0.1</formula>
    </cfRule>
  </conditionalFormatting>
  <conditionalFormatting sqref="G11:Y11">
    <cfRule type="cellIs" dxfId="174" priority="6" operator="lessThanOrEqual">
      <formula>0.05</formula>
    </cfRule>
  </conditionalFormatting>
  <conditionalFormatting sqref="G12:Y12">
    <cfRule type="cellIs" dxfId="173" priority="5" operator="greaterThanOrEqual">
      <formula>0.1</formula>
    </cfRule>
  </conditionalFormatting>
  <conditionalFormatting sqref="G12:Y12">
    <cfRule type="cellIs" dxfId="172" priority="4" operator="lessThanOrEqual">
      <formula>0.05</formula>
    </cfRule>
  </conditionalFormatting>
  <conditionalFormatting sqref="AA19">
    <cfRule type="cellIs" dxfId="171" priority="3" operator="greaterThan">
      <formula>0.35</formula>
    </cfRule>
  </conditionalFormatting>
  <conditionalFormatting sqref="AA14">
    <cfRule type="cellIs" dxfId="170" priority="1" operator="greaterThan">
      <formula>0.2</formula>
    </cfRule>
    <cfRule type="cellIs" dxfId="169" priority="2" operator="lessThan">
      <formula>0.1</formula>
    </cfRule>
  </conditionalFormatting>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F1910-2BFB-493F-86FB-9901EA2EAE87}">
  <dimension ref="A1:AK153"/>
  <sheetViews>
    <sheetView workbookViewId="0">
      <selection activeCell="AE100" sqref="AE100"/>
    </sheetView>
  </sheetViews>
  <sheetFormatPr baseColWidth="10" defaultColWidth="8.83203125" defaultRowHeight="15"/>
  <cols>
    <col min="1" max="1" width="22.6640625" customWidth="1"/>
    <col min="3" max="3" width="22.5" customWidth="1"/>
    <col min="4" max="4" width="70.5" customWidth="1"/>
    <col min="5" max="5" width="9.6640625" customWidth="1"/>
    <col min="6" max="6" width="10.5" customWidth="1"/>
    <col min="7" max="8" width="9.6640625" bestFit="1" customWidth="1"/>
    <col min="9" max="9" width="11.5" bestFit="1" customWidth="1"/>
    <col min="10" max="11" width="12.1640625" bestFit="1" customWidth="1"/>
    <col min="12" max="13" width="12.5" bestFit="1" customWidth="1"/>
    <col min="14" max="21" width="13.5" bestFit="1" customWidth="1"/>
    <col min="22" max="23" width="13.83203125" bestFit="1" customWidth="1"/>
    <col min="24" max="25" width="14.5" bestFit="1" customWidth="1"/>
    <col min="26" max="26" width="11.1640625" customWidth="1"/>
    <col min="27" max="27" width="11" customWidth="1"/>
    <col min="28" max="28" width="26.6640625" bestFit="1" customWidth="1"/>
    <col min="29" max="30" width="8.83203125" customWidth="1"/>
    <col min="31" max="31" width="53.33203125" customWidth="1"/>
    <col min="33" max="33" width="13.5" bestFit="1" customWidth="1"/>
    <col min="34" max="35" width="13.83203125" bestFit="1" customWidth="1"/>
    <col min="36" max="37" width="14.5" bestFit="1" customWidth="1"/>
  </cols>
  <sheetData>
    <row r="1" spans="1:28" ht="86.25" customHeight="1">
      <c r="A1" s="36" t="e" vm="11">
        <v>#VALUE!</v>
      </c>
      <c r="AB1" s="36" t="e" vm="11">
        <f>A1</f>
        <v>#VALUE!</v>
      </c>
    </row>
    <row r="3" spans="1:28">
      <c r="AA3" s="37" cm="1">
        <f t="array" ref="AA3">_FV(AB1,"P/E",TRUE)</f>
        <v>5.97</v>
      </c>
      <c r="AB3" t="s">
        <v>70</v>
      </c>
    </row>
    <row r="10" spans="1:28" ht="18">
      <c r="D10" s="34" t="s">
        <v>71</v>
      </c>
      <c r="E10" s="34"/>
      <c r="F10" s="34"/>
      <c r="G10" s="33"/>
      <c r="H10" s="33"/>
      <c r="I10" s="33" t="str">
        <f>IF(COUNT(B16:I16)=6,(I16-B16)/(SUM(B16:H16)),"")</f>
        <v/>
      </c>
      <c r="J10" s="33" t="str">
        <f>IF(COUNT(C16:J16)=6,(J16-C16)/(SUM(C16:I16)),"")</f>
        <v/>
      </c>
      <c r="K10" s="33" t="str">
        <f>IF(COUNT(D16:K16)=6,(K16-D16)/(SUM(D16:J16)),"")</f>
        <v/>
      </c>
      <c r="L10" s="33" t="str">
        <f t="shared" ref="L10:X10" si="0">IF(COUNT(G16:L16)=6,(L16-G16)/(SUM(G16:K16)),"")</f>
        <v/>
      </c>
      <c r="M10" s="33" t="str">
        <f t="shared" si="0"/>
        <v/>
      </c>
      <c r="N10" s="33">
        <f t="shared" si="0"/>
        <v>0.5059131125477131</v>
      </c>
      <c r="O10" s="33">
        <f t="shared" si="0"/>
        <v>0.37788359400754551</v>
      </c>
      <c r="P10" s="33">
        <f t="shared" si="0"/>
        <v>0.293506231125856</v>
      </c>
      <c r="Q10" s="33">
        <f t="shared" si="0"/>
        <v>0.1715421323260431</v>
      </c>
      <c r="R10" s="33">
        <f t="shared" si="0"/>
        <v>0.10459323294553517</v>
      </c>
      <c r="S10" s="33">
        <f t="shared" si="0"/>
        <v>6.6046245712107737E-2</v>
      </c>
      <c r="T10" s="33">
        <f t="shared" si="0"/>
        <v>1.8660207249563514E-2</v>
      </c>
      <c r="U10" s="33">
        <f t="shared" si="0"/>
        <v>-1.7926451533649024E-2</v>
      </c>
      <c r="V10" s="33">
        <f t="shared" si="0"/>
        <v>0.22911355459722188</v>
      </c>
      <c r="W10" s="33">
        <f t="shared" si="0"/>
        <v>0.18650244610452704</v>
      </c>
      <c r="X10" s="33">
        <f t="shared" si="0"/>
        <v>3.5663084633198956E-2</v>
      </c>
      <c r="Y10" s="33">
        <f>IF(COUNT(T16:Y16)=6,(Y16-T16)/(SUM(T16:X16)),"")</f>
        <v>9.9250880939563704E-2</v>
      </c>
      <c r="AA10" s="35">
        <f>AVERAGE(U10:Y10)</f>
        <v>0.10652070294817251</v>
      </c>
      <c r="AB10" s="34" t="s">
        <v>71</v>
      </c>
    </row>
    <row r="11" spans="1:28" ht="18">
      <c r="D11" s="34" t="s">
        <v>72</v>
      </c>
      <c r="E11" s="34"/>
      <c r="F11" s="34"/>
      <c r="G11" s="33"/>
      <c r="H11" s="33"/>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f t="shared" si="1"/>
        <v>0.16437805497600411</v>
      </c>
      <c r="T11" s="33">
        <f t="shared" si="1"/>
        <v>0.1225190039373998</v>
      </c>
      <c r="U11" s="33">
        <f t="shared" si="1"/>
        <v>9.2598847137183124E-2</v>
      </c>
      <c r="V11" s="33">
        <f t="shared" si="1"/>
        <v>0.20492486974601984</v>
      </c>
      <c r="W11" s="33">
        <f t="shared" si="1"/>
        <v>0.15304167114550862</v>
      </c>
      <c r="X11" s="33">
        <f t="shared" si="1"/>
        <v>4.7553405443837585E-2</v>
      </c>
      <c r="Y11" s="33">
        <f>IF(COUNT(O16:Y16)=11,(Y16-O16)/(SUM(O16:X16)),"")</f>
        <v>6.7155297515434351E-2</v>
      </c>
      <c r="AA11" s="35">
        <f t="shared" ref="AA11:AA12" si="2">AVERAGE(U11:Y11)</f>
        <v>0.1130548181975967</v>
      </c>
      <c r="AB11" s="34" t="s">
        <v>72</v>
      </c>
    </row>
    <row r="12" spans="1:28" ht="18">
      <c r="D12" s="34" t="s">
        <v>73</v>
      </c>
      <c r="E12" s="34"/>
      <c r="F12" s="34"/>
      <c r="G12" s="33"/>
      <c r="H12" s="33"/>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f t="shared" si="3"/>
        <v>9.3968398663020355E-2</v>
      </c>
      <c r="Y12" s="33">
        <f>IF(COUNT(J16:Y16)=16,(Y16-J16)/(SUM(J16:X16)),"")</f>
        <v>0.11046924845905309</v>
      </c>
      <c r="AA12" s="35">
        <f t="shared" si="2"/>
        <v>0.10221882356103673</v>
      </c>
      <c r="AB12" s="34" t="s">
        <v>73</v>
      </c>
    </row>
    <row r="14" spans="1:28" ht="18">
      <c r="D14" s="32" t="s">
        <v>74</v>
      </c>
      <c r="E14" s="32"/>
      <c r="F14" s="32"/>
      <c r="G14" s="31"/>
      <c r="H14" s="31"/>
      <c r="I14" s="31" t="e">
        <f t="shared" ref="I14:W14" si="4">I16/AVERAGE(H17:I17)</f>
        <v>#DIV/0!</v>
      </c>
      <c r="J14" s="31">
        <f t="shared" si="4"/>
        <v>0.15232681288640662</v>
      </c>
      <c r="K14" s="31">
        <f t="shared" si="4"/>
        <v>0.11350483969815628</v>
      </c>
      <c r="L14" s="31">
        <f t="shared" si="4"/>
        <v>0.2041574572524984</v>
      </c>
      <c r="M14" s="31">
        <f t="shared" si="4"/>
        <v>0.29150974367297555</v>
      </c>
      <c r="N14" s="31">
        <f t="shared" si="4"/>
        <v>0.25201308210941997</v>
      </c>
      <c r="O14" s="31">
        <f t="shared" si="4"/>
        <v>0.18614832109088369</v>
      </c>
      <c r="P14" s="31">
        <f t="shared" si="4"/>
        <v>0.16746686960857826</v>
      </c>
      <c r="Q14" s="31">
        <f t="shared" si="4"/>
        <v>0.13833337097126291</v>
      </c>
      <c r="R14" s="31">
        <f t="shared" si="4"/>
        <v>0.13582680250783699</v>
      </c>
      <c r="S14" s="31">
        <f t="shared" si="4"/>
        <v>0.14013576966646987</v>
      </c>
      <c r="T14" s="31">
        <f t="shared" si="4"/>
        <v>0.11478731172308297</v>
      </c>
      <c r="U14" s="31">
        <f t="shared" si="4"/>
        <v>0.10122782586835934</v>
      </c>
      <c r="V14" s="31">
        <f t="shared" si="4"/>
        <v>0.23370050339387571</v>
      </c>
      <c r="W14" s="31">
        <f t="shared" si="4"/>
        <v>0.21267440296853024</v>
      </c>
      <c r="X14" s="31">
        <f>X16/AVERAGE(W17:X17)</f>
        <v>0.12186793880607283</v>
      </c>
      <c r="Y14" s="31">
        <f>Y16/AVERAGE(X17:Y17)</f>
        <v>0.14408615040111122</v>
      </c>
      <c r="AA14" s="39">
        <f>AVERAGE(U14:Y14)</f>
        <v>0.16271136428758987</v>
      </c>
      <c r="AB14" s="32" t="s">
        <v>74</v>
      </c>
    </row>
    <row r="16" spans="1:28">
      <c r="D16" t="s">
        <v>75</v>
      </c>
      <c r="G16" s="21"/>
      <c r="H16" s="21"/>
      <c r="I16" s="21">
        <f t="shared" ref="I16:Y16" si="5">I98</f>
        <v>8003</v>
      </c>
      <c r="J16" s="21">
        <f t="shared" si="5"/>
        <v>8414</v>
      </c>
      <c r="K16" s="21">
        <f t="shared" si="5"/>
        <v>12131</v>
      </c>
      <c r="L16" s="21">
        <f t="shared" si="5"/>
        <v>22584</v>
      </c>
      <c r="M16" s="21">
        <f t="shared" si="5"/>
        <v>39514</v>
      </c>
      <c r="N16" s="21">
        <f t="shared" si="5"/>
        <v>53862</v>
      </c>
      <c r="O16" s="21">
        <f t="shared" si="5"/>
        <v>59997</v>
      </c>
      <c r="P16" s="21">
        <f t="shared" si="5"/>
        <v>67336</v>
      </c>
      <c r="Q16" s="21">
        <f t="shared" si="5"/>
        <v>64319</v>
      </c>
      <c r="R16" s="21">
        <f t="shared" si="5"/>
        <v>69326</v>
      </c>
      <c r="S16" s="21">
        <f t="shared" si="5"/>
        <v>74656</v>
      </c>
      <c r="T16" s="21">
        <f t="shared" si="5"/>
        <v>66260</v>
      </c>
      <c r="U16" s="21">
        <f t="shared" si="5"/>
        <v>61207</v>
      </c>
      <c r="V16" s="21">
        <f t="shared" si="5"/>
        <v>141248</v>
      </c>
      <c r="W16" s="21">
        <f t="shared" si="5"/>
        <v>146295</v>
      </c>
      <c r="X16" s="21">
        <f t="shared" si="5"/>
        <v>92119</v>
      </c>
      <c r="Y16" s="21">
        <f t="shared" si="5"/>
        <v>116593</v>
      </c>
      <c r="AB16" t="s">
        <v>75</v>
      </c>
    </row>
    <row r="17" spans="4:37">
      <c r="D17" t="s">
        <v>76</v>
      </c>
      <c r="G17" s="20"/>
      <c r="H17" s="20"/>
      <c r="I17" s="20">
        <f t="shared" ref="I17:Y17" si="6">SUM(I19:I20)</f>
        <v>0</v>
      </c>
      <c r="J17" s="20">
        <f t="shared" si="6"/>
        <v>110473</v>
      </c>
      <c r="K17" s="20">
        <f t="shared" si="6"/>
        <v>103280</v>
      </c>
      <c r="L17" s="20">
        <f t="shared" si="6"/>
        <v>117961</v>
      </c>
      <c r="M17" s="20">
        <f t="shared" si="6"/>
        <v>153138</v>
      </c>
      <c r="N17" s="20">
        <f t="shared" si="6"/>
        <v>274316</v>
      </c>
      <c r="O17" s="20">
        <f t="shared" si="6"/>
        <v>370299</v>
      </c>
      <c r="P17" s="20">
        <f t="shared" si="6"/>
        <v>433872</v>
      </c>
      <c r="Q17" s="20">
        <f t="shared" si="6"/>
        <v>496041</v>
      </c>
      <c r="R17" s="20">
        <f t="shared" si="6"/>
        <v>524759</v>
      </c>
      <c r="S17" s="20">
        <f t="shared" si="6"/>
        <v>540722</v>
      </c>
      <c r="T17" s="20">
        <f t="shared" si="6"/>
        <v>613761</v>
      </c>
      <c r="U17" s="20">
        <f t="shared" si="6"/>
        <v>595531</v>
      </c>
      <c r="V17" s="20">
        <f t="shared" si="6"/>
        <v>613264</v>
      </c>
      <c r="W17" s="20">
        <f t="shared" si="6"/>
        <v>762501</v>
      </c>
      <c r="X17" s="20">
        <f t="shared" si="6"/>
        <v>749283</v>
      </c>
      <c r="Y17" s="20">
        <f t="shared" si="6"/>
        <v>869096</v>
      </c>
      <c r="AB17" t="s">
        <v>76</v>
      </c>
    </row>
    <row r="19" spans="4:37" ht="16">
      <c r="D19" s="1" t="s">
        <v>77</v>
      </c>
      <c r="E19" s="1"/>
      <c r="F19" s="1"/>
      <c r="G19" s="19"/>
      <c r="H19" s="19"/>
      <c r="I19" s="19">
        <f t="shared" ref="I19:Y19" si="7">SUM(I44:I45,I65)</f>
        <v>0</v>
      </c>
      <c r="J19" s="19">
        <f t="shared" si="7"/>
        <v>65719</v>
      </c>
      <c r="K19" s="19">
        <f t="shared" si="7"/>
        <v>54577</v>
      </c>
      <c r="L19" s="19">
        <f t="shared" si="7"/>
        <v>58205</v>
      </c>
      <c r="M19" s="19">
        <f t="shared" si="7"/>
        <v>73198</v>
      </c>
      <c r="N19" s="19">
        <f t="shared" si="7"/>
        <v>114662</v>
      </c>
      <c r="O19" s="19">
        <f t="shared" si="7"/>
        <v>178807</v>
      </c>
      <c r="P19" s="19">
        <f t="shared" si="7"/>
        <v>194951</v>
      </c>
      <c r="Q19" s="19">
        <f t="shared" si="7"/>
        <v>224577</v>
      </c>
      <c r="R19" s="19">
        <f t="shared" si="7"/>
        <v>230360</v>
      </c>
      <c r="S19" s="19">
        <f t="shared" si="7"/>
        <v>210431</v>
      </c>
      <c r="T19" s="19">
        <f t="shared" si="7"/>
        <v>260171</v>
      </c>
      <c r="U19" s="19">
        <f t="shared" si="7"/>
        <v>255821</v>
      </c>
      <c r="V19" s="19">
        <f t="shared" si="7"/>
        <v>149255</v>
      </c>
      <c r="W19" s="19">
        <f t="shared" si="7"/>
        <v>195417</v>
      </c>
      <c r="X19" s="19">
        <f t="shared" si="7"/>
        <v>115421</v>
      </c>
      <c r="Y19" s="19">
        <f t="shared" si="7"/>
        <v>141739</v>
      </c>
      <c r="AA19" s="38">
        <f>Y19/SUM(Y19:Y20)</f>
        <v>0.16308785220504984</v>
      </c>
      <c r="AB19" s="1" t="s">
        <v>77</v>
      </c>
    </row>
    <row r="20" spans="4:37">
      <c r="D20" s="1" t="s">
        <v>78</v>
      </c>
      <c r="E20" s="1"/>
      <c r="F20" s="1"/>
      <c r="G20" s="19"/>
      <c r="H20" s="19"/>
      <c r="I20" s="19">
        <f t="shared" ref="I20:Y20" si="8">I72</f>
        <v>0</v>
      </c>
      <c r="J20" s="19">
        <f t="shared" si="8"/>
        <v>44754</v>
      </c>
      <c r="K20" s="19">
        <f t="shared" si="8"/>
        <v>48703</v>
      </c>
      <c r="L20" s="19">
        <f t="shared" si="8"/>
        <v>59756</v>
      </c>
      <c r="M20" s="19">
        <f t="shared" si="8"/>
        <v>79940</v>
      </c>
      <c r="N20" s="19">
        <f t="shared" si="8"/>
        <v>159654</v>
      </c>
      <c r="O20" s="19">
        <f t="shared" si="8"/>
        <v>191492</v>
      </c>
      <c r="P20" s="19">
        <f t="shared" si="8"/>
        <v>238921</v>
      </c>
      <c r="Q20" s="19">
        <f t="shared" si="8"/>
        <v>271464</v>
      </c>
      <c r="R20" s="19">
        <f t="shared" si="8"/>
        <v>294399</v>
      </c>
      <c r="S20" s="19">
        <f t="shared" si="8"/>
        <v>330291</v>
      </c>
      <c r="T20" s="19">
        <f t="shared" si="8"/>
        <v>353590</v>
      </c>
      <c r="U20" s="19">
        <f t="shared" si="8"/>
        <v>339710</v>
      </c>
      <c r="V20" s="19">
        <f t="shared" si="8"/>
        <v>464009</v>
      </c>
      <c r="W20" s="19">
        <f t="shared" si="8"/>
        <v>567084</v>
      </c>
      <c r="X20" s="19">
        <f t="shared" si="8"/>
        <v>633862</v>
      </c>
      <c r="Y20" s="19">
        <f t="shared" si="8"/>
        <v>727357</v>
      </c>
      <c r="AA20" s="29">
        <f>Y20/SUM(Y19:Y20)</f>
        <v>0.83691214779495016</v>
      </c>
      <c r="AB20" s="1" t="s">
        <v>78</v>
      </c>
    </row>
    <row r="24" spans="4:37">
      <c r="G24" s="1"/>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79</v>
      </c>
      <c r="E25" s="22"/>
      <c r="F25" s="22"/>
      <c r="G25" s="2"/>
      <c r="H25" s="2"/>
      <c r="I25" s="8"/>
      <c r="J25" s="2"/>
      <c r="K25" s="2"/>
      <c r="L25" s="2"/>
      <c r="M25" s="2"/>
      <c r="N25" s="2"/>
      <c r="O25" s="2"/>
      <c r="P25" s="2"/>
      <c r="Q25" s="2"/>
      <c r="R25" s="2"/>
      <c r="S25" s="2"/>
      <c r="T25" s="2"/>
      <c r="U25" s="2"/>
      <c r="V25" s="2"/>
      <c r="W25" s="2"/>
      <c r="X25" s="2"/>
      <c r="Y25" s="2"/>
      <c r="Z25" s="2"/>
      <c r="AA25" s="2"/>
      <c r="AB25" s="2"/>
      <c r="AC25" s="2"/>
      <c r="AD25" s="2"/>
      <c r="AE25" s="2"/>
    </row>
    <row r="26" spans="4:37" ht="16">
      <c r="D26" s="13" t="s">
        <v>80</v>
      </c>
      <c r="E26" s="23"/>
      <c r="F26" s="23"/>
      <c r="G26" s="3"/>
      <c r="H26" s="3"/>
      <c r="I26" s="8"/>
      <c r="J26" s="3">
        <v>118025</v>
      </c>
      <c r="K26" s="3">
        <v>97553</v>
      </c>
      <c r="L26" s="3">
        <v>142101</v>
      </c>
      <c r="M26" s="3">
        <v>229945</v>
      </c>
      <c r="N26" s="3">
        <v>326261</v>
      </c>
      <c r="O26" s="3">
        <v>294404</v>
      </c>
      <c r="P26" s="3">
        <v>399174</v>
      </c>
      <c r="Q26" s="3">
        <v>466448</v>
      </c>
      <c r="R26" s="3">
        <v>541774</v>
      </c>
      <c r="S26" s="3">
        <v>537299</v>
      </c>
      <c r="T26" s="3">
        <v>689927</v>
      </c>
      <c r="U26" s="3">
        <v>641050</v>
      </c>
      <c r="V26" s="3">
        <v>576230</v>
      </c>
      <c r="W26" s="3">
        <v>738404</v>
      </c>
      <c r="X26" s="3">
        <v>848185</v>
      </c>
      <c r="Y26" s="3">
        <f>AK26</f>
        <v>918699</v>
      </c>
      <c r="Z26" s="3"/>
      <c r="AA26" s="3"/>
      <c r="AB26" s="3"/>
      <c r="AC26" s="3"/>
      <c r="AD26" s="3"/>
      <c r="AE26" s="89" t="s">
        <v>80</v>
      </c>
      <c r="AF26" s="90"/>
      <c r="AG26" s="92">
        <v>641050</v>
      </c>
      <c r="AH26" s="92">
        <v>576230</v>
      </c>
      <c r="AI26" s="92">
        <v>738404</v>
      </c>
      <c r="AJ26" s="92">
        <v>848185</v>
      </c>
      <c r="AK26" s="92">
        <v>918699</v>
      </c>
    </row>
    <row r="27" spans="4:37" ht="16">
      <c r="D27" s="14" t="s">
        <v>81</v>
      </c>
      <c r="E27" s="24"/>
      <c r="F27" s="24"/>
      <c r="G27" s="4"/>
      <c r="H27" s="4"/>
      <c r="I27" s="8"/>
      <c r="J27" s="4">
        <v>17981</v>
      </c>
      <c r="K27" s="4">
        <v>11997</v>
      </c>
      <c r="L27" s="4">
        <v>25450</v>
      </c>
      <c r="M27" s="4">
        <v>21702</v>
      </c>
      <c r="N27" s="4">
        <v>87365</v>
      </c>
      <c r="O27" s="4">
        <v>43695</v>
      </c>
      <c r="P27" s="4">
        <v>73768</v>
      </c>
      <c r="Q27" s="4">
        <v>82194</v>
      </c>
      <c r="R27" s="4">
        <v>119669</v>
      </c>
      <c r="S27" s="4">
        <v>42336</v>
      </c>
      <c r="T27" s="4">
        <v>58470</v>
      </c>
      <c r="U27" s="4">
        <v>41131</v>
      </c>
      <c r="V27" s="4">
        <v>83964</v>
      </c>
      <c r="W27" s="4">
        <v>32816</v>
      </c>
      <c r="X27" s="4">
        <v>64897</v>
      </c>
      <c r="Y27" s="3">
        <f t="shared" ref="Y27:Y90" si="9">AK27</f>
        <v>72529</v>
      </c>
      <c r="Z27" s="4"/>
      <c r="AA27" s="4"/>
      <c r="AB27" s="4"/>
      <c r="AC27" s="4"/>
      <c r="AD27" s="4"/>
      <c r="AE27" s="93" t="s">
        <v>81</v>
      </c>
      <c r="AF27" s="90"/>
      <c r="AG27" s="94">
        <v>41131</v>
      </c>
      <c r="AH27" s="94">
        <v>83964</v>
      </c>
      <c r="AI27" s="94">
        <v>32816</v>
      </c>
      <c r="AJ27" s="94">
        <v>64897</v>
      </c>
      <c r="AK27" s="94">
        <v>72529</v>
      </c>
    </row>
    <row r="28" spans="4:37" ht="16">
      <c r="D28" s="14" t="s">
        <v>82</v>
      </c>
      <c r="E28" s="24"/>
      <c r="F28" s="24"/>
      <c r="G28" s="5"/>
      <c r="H28" s="5"/>
      <c r="I28" s="8"/>
      <c r="J28" s="5">
        <v>0</v>
      </c>
      <c r="K28" s="5">
        <v>0</v>
      </c>
      <c r="L28" s="5">
        <v>0</v>
      </c>
      <c r="M28" s="5">
        <v>0</v>
      </c>
      <c r="N28" s="5">
        <v>0</v>
      </c>
      <c r="O28" s="5">
        <v>0</v>
      </c>
      <c r="P28" s="5">
        <v>0</v>
      </c>
      <c r="Q28" s="5">
        <v>0</v>
      </c>
      <c r="R28" s="5">
        <v>0</v>
      </c>
      <c r="S28" s="4">
        <v>50000</v>
      </c>
      <c r="T28" s="4">
        <v>50000</v>
      </c>
      <c r="U28" s="5">
        <v>0</v>
      </c>
      <c r="V28" s="4">
        <v>22000</v>
      </c>
      <c r="W28" s="4">
        <v>150500</v>
      </c>
      <c r="X28" s="4">
        <v>134500</v>
      </c>
      <c r="Y28" s="3">
        <f t="shared" si="9"/>
        <v>321020</v>
      </c>
      <c r="Z28" s="5"/>
      <c r="AA28" s="5"/>
      <c r="AB28" s="5"/>
      <c r="AC28" s="5"/>
      <c r="AD28" s="5"/>
      <c r="AE28" s="93" t="s">
        <v>82</v>
      </c>
      <c r="AF28" s="90"/>
      <c r="AG28" s="90">
        <v>0</v>
      </c>
      <c r="AH28" s="94">
        <v>22000</v>
      </c>
      <c r="AI28" s="94">
        <v>150500</v>
      </c>
      <c r="AJ28" s="94">
        <v>134500</v>
      </c>
      <c r="AK28" s="94">
        <v>321020</v>
      </c>
    </row>
    <row r="29" spans="4:37" ht="16">
      <c r="D29" s="14" t="s">
        <v>83</v>
      </c>
      <c r="E29" s="24"/>
      <c r="F29" s="24"/>
      <c r="G29" s="4"/>
      <c r="H29" s="4"/>
      <c r="I29" s="8"/>
      <c r="J29" s="4">
        <v>63754</v>
      </c>
      <c r="K29" s="4">
        <v>62534</v>
      </c>
      <c r="L29" s="4">
        <v>77919</v>
      </c>
      <c r="M29" s="4">
        <v>125602</v>
      </c>
      <c r="N29" s="4">
        <v>161224</v>
      </c>
      <c r="O29" s="4">
        <v>162797</v>
      </c>
      <c r="P29" s="4">
        <v>194781</v>
      </c>
      <c r="Q29" s="4">
        <v>234181</v>
      </c>
      <c r="R29" s="4">
        <v>288445</v>
      </c>
      <c r="S29" s="4">
        <v>300669</v>
      </c>
      <c r="T29" s="4">
        <v>365583</v>
      </c>
      <c r="U29" s="4">
        <v>378154</v>
      </c>
      <c r="V29" s="4">
        <v>336436</v>
      </c>
      <c r="W29" s="4">
        <v>410514</v>
      </c>
      <c r="X29" s="4">
        <v>432637</v>
      </c>
      <c r="Y29" s="3">
        <f t="shared" si="9"/>
        <v>349008</v>
      </c>
      <c r="Z29" s="4"/>
      <c r="AA29" s="4"/>
      <c r="AB29" s="4"/>
      <c r="AC29" s="4"/>
      <c r="AD29" s="4"/>
      <c r="AE29" s="93" t="s">
        <v>83</v>
      </c>
      <c r="AF29" s="90"/>
      <c r="AG29" s="94">
        <v>378154</v>
      </c>
      <c r="AH29" s="94">
        <v>336436</v>
      </c>
      <c r="AI29" s="94">
        <v>410514</v>
      </c>
      <c r="AJ29" s="94">
        <v>432637</v>
      </c>
      <c r="AK29" s="94">
        <v>349008</v>
      </c>
    </row>
    <row r="30" spans="4:37" ht="16">
      <c r="D30" s="14" t="s">
        <v>84</v>
      </c>
      <c r="E30" s="24"/>
      <c r="F30" s="24"/>
      <c r="G30" s="4"/>
      <c r="H30" s="4"/>
      <c r="I30" s="8"/>
      <c r="J30" s="4">
        <v>36059</v>
      </c>
      <c r="K30" s="4">
        <v>22862</v>
      </c>
      <c r="L30" s="4">
        <v>36866</v>
      </c>
      <c r="M30" s="4">
        <v>64887</v>
      </c>
      <c r="N30" s="4">
        <v>75147</v>
      </c>
      <c r="O30" s="4">
        <v>84885</v>
      </c>
      <c r="P30" s="4">
        <v>130148</v>
      </c>
      <c r="Q30" s="4">
        <v>149710</v>
      </c>
      <c r="R30" s="4">
        <v>132684</v>
      </c>
      <c r="S30" s="4">
        <v>142190</v>
      </c>
      <c r="T30" s="4">
        <v>214076</v>
      </c>
      <c r="U30" s="4">
        <v>220487</v>
      </c>
      <c r="V30" s="4">
        <v>132561</v>
      </c>
      <c r="W30" s="4">
        <v>142360</v>
      </c>
      <c r="X30" s="4">
        <v>213948</v>
      </c>
      <c r="Y30" s="3">
        <f t="shared" si="9"/>
        <v>172615</v>
      </c>
      <c r="Z30" s="4"/>
      <c r="AA30" s="4"/>
      <c r="AB30" s="4"/>
      <c r="AC30" s="4"/>
      <c r="AD30" s="4"/>
      <c r="AE30" s="93" t="s">
        <v>84</v>
      </c>
      <c r="AF30" s="90"/>
      <c r="AG30" s="94">
        <v>220487</v>
      </c>
      <c r="AH30" s="94">
        <v>132561</v>
      </c>
      <c r="AI30" s="94">
        <v>142360</v>
      </c>
      <c r="AJ30" s="94">
        <v>213948</v>
      </c>
      <c r="AK30" s="94">
        <v>172615</v>
      </c>
    </row>
    <row r="31" spans="4:37" ht="16">
      <c r="D31" s="14" t="s">
        <v>85</v>
      </c>
      <c r="E31" s="24"/>
      <c r="F31" s="24"/>
      <c r="G31" s="5"/>
      <c r="H31" s="5"/>
      <c r="I31" s="8"/>
      <c r="J31" s="5">
        <v>231</v>
      </c>
      <c r="K31" s="5">
        <v>160</v>
      </c>
      <c r="L31" s="4">
        <v>1866</v>
      </c>
      <c r="M31" s="4">
        <v>17754</v>
      </c>
      <c r="N31" s="4">
        <v>2526</v>
      </c>
      <c r="O31" s="4">
        <v>3027</v>
      </c>
      <c r="P31" s="5">
        <v>477</v>
      </c>
      <c r="Q31" s="5">
        <v>362</v>
      </c>
      <c r="R31" s="5">
        <v>976</v>
      </c>
      <c r="S31" s="4">
        <v>2104</v>
      </c>
      <c r="T31" s="4">
        <v>1798</v>
      </c>
      <c r="U31" s="4">
        <v>1278</v>
      </c>
      <c r="V31" s="4">
        <v>1269</v>
      </c>
      <c r="W31" s="4">
        <v>2214</v>
      </c>
      <c r="X31" s="4">
        <v>2202</v>
      </c>
      <c r="Y31" s="3">
        <f t="shared" si="9"/>
        <v>3527</v>
      </c>
      <c r="Z31" s="4"/>
      <c r="AA31" s="4"/>
      <c r="AB31" s="4"/>
      <c r="AC31" s="4"/>
      <c r="AD31" s="4"/>
      <c r="AE31" s="93" t="s">
        <v>85</v>
      </c>
      <c r="AF31" s="90"/>
      <c r="AG31" s="94">
        <v>1278</v>
      </c>
      <c r="AH31" s="94">
        <v>1269</v>
      </c>
      <c r="AI31" s="94">
        <v>2214</v>
      </c>
      <c r="AJ31" s="94">
        <v>2202</v>
      </c>
      <c r="AK31" s="94">
        <v>3527</v>
      </c>
    </row>
    <row r="32" spans="4:37" ht="16">
      <c r="D32" s="13" t="s">
        <v>86</v>
      </c>
      <c r="E32" s="23"/>
      <c r="F32" s="23"/>
      <c r="G32" s="3"/>
      <c r="H32" s="3"/>
      <c r="I32" s="8"/>
      <c r="J32" s="3">
        <v>34670</v>
      </c>
      <c r="K32" s="3">
        <v>42626</v>
      </c>
      <c r="L32" s="3">
        <v>39911</v>
      </c>
      <c r="M32" s="3">
        <v>60556</v>
      </c>
      <c r="N32" s="3">
        <v>108733</v>
      </c>
      <c r="O32" s="3">
        <v>255259</v>
      </c>
      <c r="P32" s="3">
        <v>211698</v>
      </c>
      <c r="Q32" s="3">
        <v>202937</v>
      </c>
      <c r="R32" s="3">
        <v>217022</v>
      </c>
      <c r="S32" s="3">
        <v>212680</v>
      </c>
      <c r="T32" s="3">
        <v>247035</v>
      </c>
      <c r="U32" s="3">
        <v>281875</v>
      </c>
      <c r="V32" s="3">
        <v>328267</v>
      </c>
      <c r="W32" s="3">
        <v>350645</v>
      </c>
      <c r="X32" s="3">
        <v>311862</v>
      </c>
      <c r="Y32" s="3">
        <f t="shared" si="9"/>
        <v>299879</v>
      </c>
      <c r="Z32" s="3"/>
      <c r="AA32" s="3"/>
      <c r="AB32" s="3"/>
      <c r="AC32" s="3"/>
      <c r="AD32" s="3"/>
      <c r="AE32" s="89" t="s">
        <v>86</v>
      </c>
      <c r="AF32" s="90"/>
      <c r="AG32" s="92">
        <v>281875</v>
      </c>
      <c r="AH32" s="92">
        <v>328267</v>
      </c>
      <c r="AI32" s="92">
        <v>350645</v>
      </c>
      <c r="AJ32" s="92">
        <v>311862</v>
      </c>
      <c r="AK32" s="92">
        <v>299879</v>
      </c>
    </row>
    <row r="33" spans="4:37" ht="16">
      <c r="D33" s="14" t="s">
        <v>87</v>
      </c>
      <c r="E33" s="24"/>
      <c r="F33" s="24"/>
      <c r="G33" s="5"/>
      <c r="H33" s="5"/>
      <c r="I33" s="8"/>
      <c r="J33" s="5">
        <v>0</v>
      </c>
      <c r="K33" s="5">
        <v>0</v>
      </c>
      <c r="L33" s="5">
        <v>0</v>
      </c>
      <c r="M33" s="5">
        <v>0</v>
      </c>
      <c r="N33" s="5">
        <v>0</v>
      </c>
      <c r="O33" s="5">
        <v>0</v>
      </c>
      <c r="P33" s="5">
        <v>0</v>
      </c>
      <c r="Q33" s="5">
        <v>0</v>
      </c>
      <c r="R33" s="4">
        <v>2279</v>
      </c>
      <c r="S33" s="4">
        <v>2279</v>
      </c>
      <c r="T33" s="4">
        <v>1287</v>
      </c>
      <c r="U33" s="5">
        <v>329</v>
      </c>
      <c r="V33" s="5">
        <v>122</v>
      </c>
      <c r="W33" s="5">
        <v>122</v>
      </c>
      <c r="X33" s="5">
        <v>104</v>
      </c>
      <c r="Y33" s="3">
        <f t="shared" si="9"/>
        <v>98</v>
      </c>
      <c r="Z33" s="4"/>
      <c r="AA33" s="4"/>
      <c r="AB33" s="4"/>
      <c r="AC33" s="4"/>
      <c r="AD33" s="4"/>
      <c r="AE33" s="93" t="s">
        <v>87</v>
      </c>
      <c r="AF33" s="90"/>
      <c r="AG33" s="90">
        <v>329</v>
      </c>
      <c r="AH33" s="90">
        <v>122</v>
      </c>
      <c r="AI33" s="90">
        <v>122</v>
      </c>
      <c r="AJ33" s="90">
        <v>104</v>
      </c>
      <c r="AK33" s="90">
        <v>98</v>
      </c>
    </row>
    <row r="34" spans="4:37" ht="16">
      <c r="D34" s="14" t="s">
        <v>88</v>
      </c>
      <c r="E34" s="24"/>
      <c r="F34" s="24"/>
      <c r="G34" s="4"/>
      <c r="H34" s="4"/>
      <c r="I34" s="8"/>
      <c r="J34" s="4">
        <v>30493</v>
      </c>
      <c r="K34" s="4">
        <v>27468</v>
      </c>
      <c r="L34" s="4">
        <v>39821</v>
      </c>
      <c r="M34" s="4">
        <v>55711</v>
      </c>
      <c r="N34" s="4">
        <v>47280</v>
      </c>
      <c r="O34" s="4">
        <v>218056</v>
      </c>
      <c r="P34" s="4">
        <v>159999</v>
      </c>
      <c r="Q34" s="4">
        <v>152765</v>
      </c>
      <c r="R34" s="4">
        <v>136674</v>
      </c>
      <c r="S34" s="4">
        <v>162312</v>
      </c>
      <c r="T34" s="4">
        <v>202016</v>
      </c>
      <c r="U34" s="4">
        <v>178869</v>
      </c>
      <c r="V34" s="4">
        <v>181729</v>
      </c>
      <c r="W34" s="4">
        <v>201165</v>
      </c>
      <c r="X34" s="4">
        <v>166035</v>
      </c>
      <c r="Y34" s="3">
        <f t="shared" si="9"/>
        <v>162005</v>
      </c>
      <c r="Z34" s="4"/>
      <c r="AA34" s="4"/>
      <c r="AB34" s="4"/>
      <c r="AC34" s="4"/>
      <c r="AD34" s="4"/>
      <c r="AE34" s="93" t="s">
        <v>88</v>
      </c>
      <c r="AF34" s="90"/>
      <c r="AG34" s="94">
        <v>178869</v>
      </c>
      <c r="AH34" s="94">
        <v>181729</v>
      </c>
      <c r="AI34" s="94">
        <v>201165</v>
      </c>
      <c r="AJ34" s="94">
        <v>166035</v>
      </c>
      <c r="AK34" s="94">
        <v>162005</v>
      </c>
    </row>
    <row r="35" spans="4:37" ht="16">
      <c r="D35" s="14" t="s">
        <v>89</v>
      </c>
      <c r="E35" s="24"/>
      <c r="F35" s="24"/>
      <c r="G35" s="5"/>
      <c r="H35" s="5"/>
      <c r="I35" s="8"/>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89</v>
      </c>
      <c r="AF35" s="90"/>
      <c r="AG35" s="90">
        <v>0</v>
      </c>
      <c r="AH35" s="90">
        <v>0</v>
      </c>
      <c r="AI35" s="90">
        <v>0</v>
      </c>
      <c r="AJ35" s="90">
        <v>0</v>
      </c>
      <c r="AK35" s="90">
        <v>0</v>
      </c>
    </row>
    <row r="36" spans="4:37" ht="16">
      <c r="D36" s="14" t="s">
        <v>90</v>
      </c>
      <c r="E36" s="24"/>
      <c r="F36" s="24"/>
      <c r="G36" s="4"/>
      <c r="H36" s="4"/>
      <c r="I36" s="8"/>
      <c r="J36" s="4">
        <v>4086</v>
      </c>
      <c r="K36" s="4">
        <v>15068</v>
      </c>
      <c r="L36" s="5">
        <v>0</v>
      </c>
      <c r="M36" s="5">
        <v>583</v>
      </c>
      <c r="N36" s="4">
        <v>36734</v>
      </c>
      <c r="O36" s="5">
        <v>556</v>
      </c>
      <c r="P36" s="5">
        <v>608</v>
      </c>
      <c r="Q36" s="5">
        <v>694</v>
      </c>
      <c r="R36" s="4">
        <v>35151</v>
      </c>
      <c r="S36" s="4">
        <v>5455</v>
      </c>
      <c r="T36" s="4">
        <v>2773</v>
      </c>
      <c r="U36" s="4">
        <v>65376</v>
      </c>
      <c r="V36" s="4">
        <v>3093</v>
      </c>
      <c r="W36" s="4">
        <v>10069</v>
      </c>
      <c r="X36" s="4">
        <v>10268</v>
      </c>
      <c r="Y36" s="3">
        <f t="shared" si="9"/>
        <v>6609</v>
      </c>
      <c r="Z36" s="4"/>
      <c r="AA36" s="4"/>
      <c r="AB36" s="4"/>
      <c r="AC36" s="4"/>
      <c r="AD36" s="4"/>
      <c r="AE36" s="93" t="s">
        <v>90</v>
      </c>
      <c r="AF36" s="90"/>
      <c r="AG36" s="94">
        <v>65376</v>
      </c>
      <c r="AH36" s="94">
        <v>3093</v>
      </c>
      <c r="AI36" s="94">
        <v>10069</v>
      </c>
      <c r="AJ36" s="94">
        <v>10268</v>
      </c>
      <c r="AK36" s="94">
        <v>6609</v>
      </c>
    </row>
    <row r="37" spans="4:37" ht="16">
      <c r="D37" s="14" t="s">
        <v>91</v>
      </c>
      <c r="E37" s="24"/>
      <c r="F37" s="24"/>
      <c r="G37" s="5"/>
      <c r="H37" s="5"/>
      <c r="I37" s="8"/>
      <c r="J37" s="5">
        <v>90</v>
      </c>
      <c r="K37" s="5">
        <v>90</v>
      </c>
      <c r="L37" s="5">
        <v>90</v>
      </c>
      <c r="M37" s="4">
        <v>4000</v>
      </c>
      <c r="N37" s="4">
        <v>4000</v>
      </c>
      <c r="O37" s="4">
        <v>4000</v>
      </c>
      <c r="P37" s="4">
        <v>4000</v>
      </c>
      <c r="Q37" s="4">
        <v>4000</v>
      </c>
      <c r="R37" s="4">
        <v>4000</v>
      </c>
      <c r="S37" s="4">
        <v>4000</v>
      </c>
      <c r="T37" s="5">
        <v>0</v>
      </c>
      <c r="U37" s="5">
        <v>0</v>
      </c>
      <c r="V37" s="5">
        <v>0</v>
      </c>
      <c r="W37" s="5">
        <v>0</v>
      </c>
      <c r="X37" s="5">
        <v>0</v>
      </c>
      <c r="Y37" s="3">
        <f t="shared" si="9"/>
        <v>0</v>
      </c>
      <c r="Z37" s="5"/>
      <c r="AA37" s="5"/>
      <c r="AB37" s="5"/>
      <c r="AC37" s="5"/>
      <c r="AD37" s="5"/>
      <c r="AE37" s="93" t="s">
        <v>91</v>
      </c>
      <c r="AF37" s="90"/>
      <c r="AG37" s="90">
        <v>0</v>
      </c>
      <c r="AH37" s="90">
        <v>0</v>
      </c>
      <c r="AI37" s="90">
        <v>0</v>
      </c>
      <c r="AJ37" s="90">
        <v>0</v>
      </c>
      <c r="AK37" s="90">
        <v>0</v>
      </c>
    </row>
    <row r="38" spans="4:37" ht="16">
      <c r="D38" s="14" t="s">
        <v>92</v>
      </c>
      <c r="E38" s="24"/>
      <c r="F38" s="24"/>
      <c r="G38" s="5"/>
      <c r="H38" s="4"/>
      <c r="I38" s="8"/>
      <c r="J38" s="5">
        <v>0</v>
      </c>
      <c r="K38" s="5">
        <v>0</v>
      </c>
      <c r="L38" s="5">
        <v>0</v>
      </c>
      <c r="M38" s="5">
        <v>262</v>
      </c>
      <c r="N38" s="4">
        <v>20718</v>
      </c>
      <c r="O38" s="4">
        <v>32647</v>
      </c>
      <c r="P38" s="4">
        <v>47091</v>
      </c>
      <c r="Q38" s="4">
        <v>45478</v>
      </c>
      <c r="R38" s="4">
        <v>38918</v>
      </c>
      <c r="S38" s="4">
        <v>38634</v>
      </c>
      <c r="T38" s="4">
        <v>40958</v>
      </c>
      <c r="U38" s="4">
        <v>37302</v>
      </c>
      <c r="V38" s="4">
        <v>143323</v>
      </c>
      <c r="W38" s="4">
        <v>139289</v>
      </c>
      <c r="X38" s="4">
        <v>135455</v>
      </c>
      <c r="Y38" s="3">
        <f t="shared" si="9"/>
        <v>131167</v>
      </c>
      <c r="Z38" s="4"/>
      <c r="AA38" s="4"/>
      <c r="AB38" s="4"/>
      <c r="AC38" s="4"/>
      <c r="AD38" s="4"/>
      <c r="AE38" s="93" t="s">
        <v>92</v>
      </c>
      <c r="AF38" s="90"/>
      <c r="AG38" s="94">
        <v>37302</v>
      </c>
      <c r="AH38" s="94">
        <v>143323</v>
      </c>
      <c r="AI38" s="94">
        <v>139289</v>
      </c>
      <c r="AJ38" s="94">
        <v>135455</v>
      </c>
      <c r="AK38" s="94">
        <v>131167</v>
      </c>
    </row>
    <row r="39" spans="4:37" ht="16">
      <c r="D39" s="15" t="s">
        <v>93</v>
      </c>
      <c r="E39" s="25"/>
      <c r="F39" s="25"/>
      <c r="G39" s="5"/>
      <c r="H39" s="5"/>
      <c r="I39" s="8"/>
      <c r="J39" s="5">
        <v>0</v>
      </c>
      <c r="K39" s="5">
        <v>0</v>
      </c>
      <c r="L39" s="5">
        <v>0</v>
      </c>
      <c r="M39" s="5">
        <v>0</v>
      </c>
      <c r="N39" s="5">
        <v>0</v>
      </c>
      <c r="O39" s="5">
        <v>0</v>
      </c>
      <c r="P39" s="5">
        <v>0</v>
      </c>
      <c r="Q39" s="5">
        <v>0</v>
      </c>
      <c r="R39" s="5">
        <v>0</v>
      </c>
      <c r="S39" s="5">
        <v>0</v>
      </c>
      <c r="T39" s="5">
        <v>0</v>
      </c>
      <c r="U39" s="5">
        <v>0</v>
      </c>
      <c r="V39" s="5">
        <v>0</v>
      </c>
      <c r="W39" s="5">
        <v>0</v>
      </c>
      <c r="X39" s="5">
        <v>0</v>
      </c>
      <c r="Y39" s="3">
        <f t="shared" si="9"/>
        <v>0</v>
      </c>
      <c r="Z39" s="5"/>
      <c r="AA39" s="5"/>
      <c r="AB39" s="5"/>
      <c r="AC39" s="5"/>
      <c r="AD39" s="5"/>
      <c r="AE39" s="93" t="s">
        <v>93</v>
      </c>
      <c r="AF39" s="90"/>
      <c r="AG39" s="90">
        <v>0</v>
      </c>
      <c r="AH39" s="90">
        <v>0</v>
      </c>
      <c r="AI39" s="90">
        <v>0</v>
      </c>
      <c r="AJ39" s="90">
        <v>0</v>
      </c>
      <c r="AK39" s="90">
        <v>0</v>
      </c>
    </row>
    <row r="40" spans="4:37" ht="16">
      <c r="D40" s="16" t="s">
        <v>94</v>
      </c>
      <c r="E40" s="26"/>
      <c r="F40" s="26"/>
      <c r="G40" s="3"/>
      <c r="H40" s="3"/>
      <c r="I40" s="8"/>
      <c r="J40" s="3">
        <v>152694</v>
      </c>
      <c r="K40" s="3">
        <v>140179</v>
      </c>
      <c r="L40" s="3">
        <v>182012</v>
      </c>
      <c r="M40" s="3">
        <v>290500</v>
      </c>
      <c r="N40" s="3">
        <v>434995</v>
      </c>
      <c r="O40" s="3">
        <v>549662</v>
      </c>
      <c r="P40" s="3">
        <v>610872</v>
      </c>
      <c r="Q40" s="3">
        <v>669385</v>
      </c>
      <c r="R40" s="3">
        <v>758795</v>
      </c>
      <c r="S40" s="3">
        <v>749980</v>
      </c>
      <c r="T40" s="3">
        <v>936962</v>
      </c>
      <c r="U40" s="3">
        <v>922925</v>
      </c>
      <c r="V40" s="3">
        <v>904496</v>
      </c>
      <c r="W40" s="3">
        <v>1089049</v>
      </c>
      <c r="X40" s="3">
        <v>1160047</v>
      </c>
      <c r="Y40" s="3">
        <f t="shared" si="9"/>
        <v>1218579</v>
      </c>
      <c r="Z40" s="3"/>
      <c r="AA40" s="3"/>
      <c r="AB40" s="3"/>
      <c r="AC40" s="3"/>
      <c r="AD40" s="3"/>
      <c r="AE40" s="89" t="s">
        <v>94</v>
      </c>
      <c r="AF40" s="90"/>
      <c r="AG40" s="92">
        <v>922925</v>
      </c>
      <c r="AH40" s="92">
        <v>904496</v>
      </c>
      <c r="AI40" s="92">
        <v>1089049</v>
      </c>
      <c r="AJ40" s="92">
        <v>1160047</v>
      </c>
      <c r="AK40" s="92">
        <v>1218579</v>
      </c>
    </row>
    <row r="41" spans="4:37" ht="16">
      <c r="D41" s="12" t="s">
        <v>95</v>
      </c>
      <c r="E41" s="22"/>
      <c r="F41" s="22"/>
      <c r="G41" s="2"/>
      <c r="H41" s="2"/>
      <c r="I41" s="8"/>
      <c r="J41" s="2"/>
      <c r="K41" s="2"/>
      <c r="L41" s="2"/>
      <c r="M41" s="2"/>
      <c r="N41" s="2"/>
      <c r="O41" s="2"/>
      <c r="P41" s="2"/>
      <c r="Q41" s="2"/>
      <c r="R41" s="2"/>
      <c r="S41" s="2"/>
      <c r="T41" s="2"/>
      <c r="U41" s="2"/>
      <c r="V41" s="2"/>
      <c r="W41" s="2"/>
      <c r="X41" s="2"/>
      <c r="Y41" s="3">
        <f t="shared" si="9"/>
        <v>0</v>
      </c>
      <c r="Z41" s="2"/>
      <c r="AA41" s="2"/>
      <c r="AB41" s="2"/>
      <c r="AC41" s="2"/>
      <c r="AD41" s="2"/>
      <c r="AE41" s="89" t="s">
        <v>95</v>
      </c>
      <c r="AF41" s="90"/>
      <c r="AG41" s="91"/>
      <c r="AH41" s="91"/>
      <c r="AI41" s="91"/>
      <c r="AJ41" s="91"/>
      <c r="AK41" s="91"/>
    </row>
    <row r="42" spans="4:37" ht="16">
      <c r="D42" s="13" t="s">
        <v>96</v>
      </c>
      <c r="E42" s="23"/>
      <c r="F42" s="23"/>
      <c r="G42" s="3"/>
      <c r="H42" s="3"/>
      <c r="I42" s="8"/>
      <c r="J42" s="3">
        <v>107940</v>
      </c>
      <c r="K42" s="3">
        <v>91476</v>
      </c>
      <c r="L42" s="3">
        <v>122256</v>
      </c>
      <c r="M42" s="3">
        <v>210560</v>
      </c>
      <c r="N42" s="3">
        <v>275340</v>
      </c>
      <c r="O42" s="3">
        <v>358170</v>
      </c>
      <c r="P42" s="3">
        <v>371952</v>
      </c>
      <c r="Q42" s="3">
        <v>397921</v>
      </c>
      <c r="R42" s="3">
        <v>464396</v>
      </c>
      <c r="S42" s="3">
        <v>419689</v>
      </c>
      <c r="T42" s="3">
        <v>583372</v>
      </c>
      <c r="U42" s="3">
        <v>583215</v>
      </c>
      <c r="V42" s="3">
        <v>440488</v>
      </c>
      <c r="W42" s="3">
        <v>521965</v>
      </c>
      <c r="X42" s="3">
        <v>526184</v>
      </c>
      <c r="Y42" s="3">
        <f t="shared" si="9"/>
        <v>491222</v>
      </c>
      <c r="Z42" s="3"/>
      <c r="AA42" s="3"/>
      <c r="AB42" s="3"/>
      <c r="AC42" s="3"/>
      <c r="AD42" s="3"/>
      <c r="AE42" s="89" t="s">
        <v>96</v>
      </c>
      <c r="AF42" s="90"/>
      <c r="AG42" s="92">
        <v>583215</v>
      </c>
      <c r="AH42" s="92">
        <v>440488</v>
      </c>
      <c r="AI42" s="92">
        <v>521965</v>
      </c>
      <c r="AJ42" s="92">
        <v>526184</v>
      </c>
      <c r="AK42" s="92">
        <v>491222</v>
      </c>
    </row>
    <row r="43" spans="4:37" ht="16">
      <c r="D43" s="14" t="s">
        <v>97</v>
      </c>
      <c r="E43" s="24"/>
      <c r="F43" s="24"/>
      <c r="G43" s="4"/>
      <c r="H43" s="4"/>
      <c r="I43" s="8"/>
      <c r="J43" s="4">
        <v>82736</v>
      </c>
      <c r="K43" s="4">
        <v>71860</v>
      </c>
      <c r="L43" s="4">
        <v>114310</v>
      </c>
      <c r="M43" s="4">
        <v>204767</v>
      </c>
      <c r="N43" s="4">
        <v>248452</v>
      </c>
      <c r="O43" s="4">
        <v>284362</v>
      </c>
      <c r="P43" s="4">
        <v>311477</v>
      </c>
      <c r="Q43" s="4">
        <v>342008</v>
      </c>
      <c r="R43" s="4">
        <v>398296</v>
      </c>
      <c r="S43" s="4">
        <v>378051</v>
      </c>
      <c r="T43" s="4">
        <v>533971</v>
      </c>
      <c r="U43" s="4">
        <v>541501</v>
      </c>
      <c r="V43" s="4">
        <v>373618</v>
      </c>
      <c r="W43" s="4">
        <v>489642</v>
      </c>
      <c r="X43" s="4">
        <v>512960</v>
      </c>
      <c r="Y43" s="3">
        <f t="shared" si="9"/>
        <v>485342</v>
      </c>
      <c r="Z43" s="4"/>
      <c r="AA43" s="4"/>
      <c r="AB43" s="4"/>
      <c r="AC43" s="4"/>
      <c r="AD43" s="4"/>
      <c r="AE43" s="93" t="s">
        <v>97</v>
      </c>
      <c r="AF43" s="90"/>
      <c r="AG43" s="94">
        <v>541501</v>
      </c>
      <c r="AH43" s="94">
        <v>373618</v>
      </c>
      <c r="AI43" s="94">
        <v>489642</v>
      </c>
      <c r="AJ43" s="94">
        <v>512960</v>
      </c>
      <c r="AK43" s="94">
        <v>485342</v>
      </c>
    </row>
    <row r="44" spans="4:37" ht="16">
      <c r="D44" s="17" t="s">
        <v>98</v>
      </c>
      <c r="E44" s="27"/>
      <c r="F44" s="27"/>
      <c r="G44" s="4"/>
      <c r="H44" s="4"/>
      <c r="I44" s="8"/>
      <c r="J44" s="4">
        <v>40715</v>
      </c>
      <c r="K44" s="4">
        <v>35273</v>
      </c>
      <c r="L44" s="4">
        <v>50699</v>
      </c>
      <c r="M44" s="4">
        <v>67926</v>
      </c>
      <c r="N44" s="4">
        <v>88289</v>
      </c>
      <c r="O44" s="4">
        <v>104999</v>
      </c>
      <c r="P44" s="4">
        <v>134476</v>
      </c>
      <c r="Q44" s="4">
        <v>168663</v>
      </c>
      <c r="R44" s="4">
        <v>174703</v>
      </c>
      <c r="S44" s="4">
        <v>179236</v>
      </c>
      <c r="T44" s="4">
        <v>218679</v>
      </c>
      <c r="U44" s="4">
        <v>221587</v>
      </c>
      <c r="V44" s="4">
        <v>89726</v>
      </c>
      <c r="W44" s="4">
        <v>172393</v>
      </c>
      <c r="X44" s="4">
        <v>115421</v>
      </c>
      <c r="Y44" s="3">
        <f t="shared" si="9"/>
        <v>141739</v>
      </c>
      <c r="Z44" s="4"/>
      <c r="AA44" s="4"/>
      <c r="AB44" s="4"/>
      <c r="AC44" s="4"/>
      <c r="AD44" s="4"/>
      <c r="AE44" s="93" t="s">
        <v>98</v>
      </c>
      <c r="AF44" s="90"/>
      <c r="AG44" s="94">
        <v>221587</v>
      </c>
      <c r="AH44" s="94">
        <v>89726</v>
      </c>
      <c r="AI44" s="94">
        <v>172393</v>
      </c>
      <c r="AJ44" s="94">
        <v>115421</v>
      </c>
      <c r="AK44" s="94">
        <v>141739</v>
      </c>
    </row>
    <row r="45" spans="4:37" ht="16">
      <c r="D45" s="17" t="s">
        <v>99</v>
      </c>
      <c r="E45" s="27"/>
      <c r="F45" s="27"/>
      <c r="G45" s="5"/>
      <c r="H45" s="5"/>
      <c r="I45" s="8"/>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99</v>
      </c>
      <c r="AF45" s="90"/>
      <c r="AG45" s="90">
        <v>0</v>
      </c>
      <c r="AH45" s="90">
        <v>0</v>
      </c>
      <c r="AI45" s="90">
        <v>0</v>
      </c>
      <c r="AJ45" s="90">
        <v>0</v>
      </c>
      <c r="AK45" s="90">
        <v>0</v>
      </c>
    </row>
    <row r="46" spans="4:37" ht="16">
      <c r="D46" s="17" t="s">
        <v>100</v>
      </c>
      <c r="E46" s="27"/>
      <c r="F46" s="27"/>
      <c r="G46" s="4"/>
      <c r="H46" s="4"/>
      <c r="I46" s="8"/>
      <c r="J46" s="4">
        <v>28508</v>
      </c>
      <c r="K46" s="4">
        <v>24365</v>
      </c>
      <c r="L46" s="4">
        <v>38910</v>
      </c>
      <c r="M46" s="4">
        <v>99708</v>
      </c>
      <c r="N46" s="4">
        <v>116229</v>
      </c>
      <c r="O46" s="4">
        <v>107440</v>
      </c>
      <c r="P46" s="4">
        <v>120118</v>
      </c>
      <c r="Q46" s="4">
        <v>131953</v>
      </c>
      <c r="R46" s="4">
        <v>162886</v>
      </c>
      <c r="S46" s="4">
        <v>132618</v>
      </c>
      <c r="T46" s="4">
        <v>260864</v>
      </c>
      <c r="U46" s="4">
        <v>270610</v>
      </c>
      <c r="V46" s="4">
        <v>205183</v>
      </c>
      <c r="W46" s="4">
        <v>246998</v>
      </c>
      <c r="X46" s="4">
        <v>345766</v>
      </c>
      <c r="Y46" s="3">
        <f t="shared" si="9"/>
        <v>295685</v>
      </c>
      <c r="Z46" s="4"/>
      <c r="AA46" s="4"/>
      <c r="AB46" s="4"/>
      <c r="AC46" s="4"/>
      <c r="AD46" s="4"/>
      <c r="AE46" s="93" t="s">
        <v>100</v>
      </c>
      <c r="AF46" s="90"/>
      <c r="AG46" s="94">
        <v>270610</v>
      </c>
      <c r="AH46" s="94">
        <v>205183</v>
      </c>
      <c r="AI46" s="94">
        <v>246998</v>
      </c>
      <c r="AJ46" s="94">
        <v>345766</v>
      </c>
      <c r="AK46" s="94">
        <v>295685</v>
      </c>
    </row>
    <row r="47" spans="4:37" ht="16">
      <c r="D47" s="17" t="s">
        <v>101</v>
      </c>
      <c r="E47" s="27"/>
      <c r="F47" s="27"/>
      <c r="G47" s="5"/>
      <c r="H47" s="5"/>
      <c r="I47" s="8"/>
      <c r="J47" s="5">
        <v>938</v>
      </c>
      <c r="K47" s="5">
        <v>0</v>
      </c>
      <c r="L47" s="5">
        <v>1</v>
      </c>
      <c r="M47" s="5">
        <v>247</v>
      </c>
      <c r="N47" s="5">
        <v>107</v>
      </c>
      <c r="O47" s="5">
        <v>15</v>
      </c>
      <c r="P47" s="5">
        <v>82</v>
      </c>
      <c r="Q47" s="5">
        <v>5</v>
      </c>
      <c r="R47" s="5">
        <v>45</v>
      </c>
      <c r="S47" s="5">
        <v>14</v>
      </c>
      <c r="T47" s="5">
        <v>314</v>
      </c>
      <c r="U47" s="5">
        <v>1</v>
      </c>
      <c r="V47" s="5">
        <v>68</v>
      </c>
      <c r="W47" s="5">
        <v>65</v>
      </c>
      <c r="X47" s="5">
        <v>52</v>
      </c>
      <c r="Y47" s="3">
        <f t="shared" si="9"/>
        <v>98</v>
      </c>
      <c r="Z47" s="4"/>
      <c r="AA47" s="4"/>
      <c r="AB47" s="4"/>
      <c r="AC47" s="4"/>
      <c r="AD47" s="4"/>
      <c r="AE47" s="93" t="s">
        <v>101</v>
      </c>
      <c r="AF47" s="90"/>
      <c r="AG47" s="90">
        <v>1</v>
      </c>
      <c r="AH47" s="90">
        <v>68</v>
      </c>
      <c r="AI47" s="90">
        <v>65</v>
      </c>
      <c r="AJ47" s="90">
        <v>52</v>
      </c>
      <c r="AK47" s="90">
        <v>98</v>
      </c>
    </row>
    <row r="48" spans="4:37" ht="16">
      <c r="D48" s="17" t="s">
        <v>102</v>
      </c>
      <c r="E48" s="27"/>
      <c r="F48" s="27"/>
      <c r="G48" s="4"/>
      <c r="H48" s="4"/>
      <c r="I48" s="8"/>
      <c r="J48" s="5">
        <v>506</v>
      </c>
      <c r="K48" s="4">
        <v>1261</v>
      </c>
      <c r="L48" s="4">
        <v>1098</v>
      </c>
      <c r="M48" s="4">
        <v>1562</v>
      </c>
      <c r="N48" s="4">
        <v>2526</v>
      </c>
      <c r="O48" s="4">
        <v>2636</v>
      </c>
      <c r="P48" s="4">
        <v>7930</v>
      </c>
      <c r="Q48" s="4">
        <v>6888</v>
      </c>
      <c r="R48" s="4">
        <v>3989</v>
      </c>
      <c r="S48" s="4">
        <v>4168</v>
      </c>
      <c r="T48" s="5">
        <v>950</v>
      </c>
      <c r="U48" s="4">
        <v>8202</v>
      </c>
      <c r="V48" s="4">
        <v>20508</v>
      </c>
      <c r="W48" s="4">
        <v>16252</v>
      </c>
      <c r="X48" s="4">
        <v>10165</v>
      </c>
      <c r="Y48" s="3">
        <f t="shared" si="9"/>
        <v>12676</v>
      </c>
      <c r="Z48" s="4"/>
      <c r="AA48" s="4"/>
      <c r="AB48" s="4"/>
      <c r="AC48" s="4"/>
      <c r="AD48" s="4"/>
      <c r="AE48" s="93" t="s">
        <v>102</v>
      </c>
      <c r="AF48" s="90"/>
      <c r="AG48" s="94">
        <v>8202</v>
      </c>
      <c r="AH48" s="94">
        <v>20508</v>
      </c>
      <c r="AI48" s="94">
        <v>16252</v>
      </c>
      <c r="AJ48" s="94">
        <v>10165</v>
      </c>
      <c r="AK48" s="94">
        <v>12676</v>
      </c>
    </row>
    <row r="49" spans="4:37" ht="16">
      <c r="D49" s="17" t="s">
        <v>103</v>
      </c>
      <c r="E49" s="27"/>
      <c r="F49" s="27"/>
      <c r="G49" s="5"/>
      <c r="H49" s="5"/>
      <c r="I49" s="8"/>
      <c r="J49" s="4">
        <v>4615</v>
      </c>
      <c r="K49" s="4">
        <v>6174</v>
      </c>
      <c r="L49" s="4">
        <v>12820</v>
      </c>
      <c r="M49" s="4">
        <v>20511</v>
      </c>
      <c r="N49" s="4">
        <v>23513</v>
      </c>
      <c r="O49" s="4">
        <v>30462</v>
      </c>
      <c r="P49" s="4">
        <v>25095</v>
      </c>
      <c r="Q49" s="4">
        <v>16260</v>
      </c>
      <c r="R49" s="4">
        <v>26517</v>
      </c>
      <c r="S49" s="4">
        <v>33801</v>
      </c>
      <c r="T49" s="4">
        <v>34136</v>
      </c>
      <c r="U49" s="4">
        <v>24764</v>
      </c>
      <c r="V49" s="4">
        <v>25946</v>
      </c>
      <c r="W49" s="4">
        <v>10026</v>
      </c>
      <c r="X49" s="4">
        <v>9801</v>
      </c>
      <c r="Y49" s="3">
        <f t="shared" si="9"/>
        <v>9395</v>
      </c>
      <c r="Z49" s="4"/>
      <c r="AA49" s="4"/>
      <c r="AB49" s="4"/>
      <c r="AC49" s="4"/>
      <c r="AD49" s="4"/>
      <c r="AE49" s="93" t="s">
        <v>103</v>
      </c>
      <c r="AF49" s="90"/>
      <c r="AG49" s="94">
        <v>24764</v>
      </c>
      <c r="AH49" s="94">
        <v>25946</v>
      </c>
      <c r="AI49" s="94">
        <v>10026</v>
      </c>
      <c r="AJ49" s="94">
        <v>9801</v>
      </c>
      <c r="AK49" s="94">
        <v>9395</v>
      </c>
    </row>
    <row r="50" spans="4:37" ht="16">
      <c r="D50" s="17" t="s">
        <v>104</v>
      </c>
      <c r="E50" s="27"/>
      <c r="F50" s="27"/>
      <c r="G50" s="5"/>
      <c r="H50" s="5"/>
      <c r="I50" s="8"/>
      <c r="J50" s="5">
        <v>896</v>
      </c>
      <c r="K50" s="5">
        <v>872</v>
      </c>
      <c r="L50" s="4">
        <v>1094</v>
      </c>
      <c r="M50" s="4">
        <v>1283</v>
      </c>
      <c r="N50" s="4">
        <v>2674</v>
      </c>
      <c r="O50" s="4">
        <v>6590</v>
      </c>
      <c r="P50" s="4">
        <v>11812</v>
      </c>
      <c r="Q50" s="4">
        <v>13044</v>
      </c>
      <c r="R50" s="4">
        <v>6720</v>
      </c>
      <c r="S50" s="4">
        <v>6345</v>
      </c>
      <c r="T50" s="4">
        <v>8711</v>
      </c>
      <c r="U50" s="4">
        <v>12019</v>
      </c>
      <c r="V50" s="4">
        <v>15677</v>
      </c>
      <c r="W50" s="4">
        <v>28767</v>
      </c>
      <c r="X50" s="4">
        <v>28586</v>
      </c>
      <c r="Y50" s="3">
        <f t="shared" si="9"/>
        <v>25028</v>
      </c>
      <c r="Z50" s="4"/>
      <c r="AA50" s="4"/>
      <c r="AB50" s="4"/>
      <c r="AC50" s="4"/>
      <c r="AD50" s="4"/>
      <c r="AE50" s="93" t="s">
        <v>104</v>
      </c>
      <c r="AF50" s="90"/>
      <c r="AG50" s="94">
        <v>12019</v>
      </c>
      <c r="AH50" s="94">
        <v>15677</v>
      </c>
      <c r="AI50" s="94">
        <v>28767</v>
      </c>
      <c r="AJ50" s="94">
        <v>28586</v>
      </c>
      <c r="AK50" s="94">
        <v>25028</v>
      </c>
    </row>
    <row r="51" spans="4:37" ht="16">
      <c r="D51" s="17" t="s">
        <v>105</v>
      </c>
      <c r="E51" s="27"/>
      <c r="F51" s="27"/>
      <c r="G51" s="5"/>
      <c r="H51" s="5"/>
      <c r="I51" s="8"/>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105</v>
      </c>
      <c r="AF51" s="90"/>
      <c r="AG51" s="90">
        <v>0</v>
      </c>
      <c r="AH51" s="90">
        <v>0</v>
      </c>
      <c r="AI51" s="90">
        <v>0</v>
      </c>
      <c r="AJ51" s="90">
        <v>0</v>
      </c>
      <c r="AK51" s="90">
        <v>0</v>
      </c>
    </row>
    <row r="52" spans="4:37" ht="16">
      <c r="D52" s="17" t="s">
        <v>106</v>
      </c>
      <c r="E52" s="27"/>
      <c r="F52" s="27"/>
      <c r="G52" s="5"/>
      <c r="H52" s="5"/>
      <c r="I52" s="8"/>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106</v>
      </c>
      <c r="AF52" s="90"/>
      <c r="AG52" s="90">
        <v>0</v>
      </c>
      <c r="AH52" s="90">
        <v>0</v>
      </c>
      <c r="AI52" s="90">
        <v>0</v>
      </c>
      <c r="AJ52" s="90">
        <v>0</v>
      </c>
      <c r="AK52" s="90">
        <v>0</v>
      </c>
    </row>
    <row r="53" spans="4:37" ht="16">
      <c r="D53" s="17" t="s">
        <v>107</v>
      </c>
      <c r="E53" s="27"/>
      <c r="F53" s="27"/>
      <c r="G53" s="5"/>
      <c r="H53" s="5"/>
      <c r="I53" s="8"/>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107</v>
      </c>
      <c r="AF53" s="90"/>
      <c r="AG53" s="90">
        <v>0</v>
      </c>
      <c r="AH53" s="90">
        <v>0</v>
      </c>
      <c r="AI53" s="90">
        <v>0</v>
      </c>
      <c r="AJ53" s="90">
        <v>0</v>
      </c>
      <c r="AK53" s="90">
        <v>0</v>
      </c>
    </row>
    <row r="54" spans="4:37" ht="16">
      <c r="D54" s="17" t="s">
        <v>108</v>
      </c>
      <c r="E54" s="27"/>
      <c r="F54" s="27"/>
      <c r="G54" s="5"/>
      <c r="H54" s="5"/>
      <c r="I54" s="8"/>
      <c r="J54" s="4">
        <v>4603</v>
      </c>
      <c r="K54" s="4">
        <v>2241</v>
      </c>
      <c r="L54" s="4">
        <v>5535</v>
      </c>
      <c r="M54" s="4">
        <v>5970</v>
      </c>
      <c r="N54" s="4">
        <v>4947</v>
      </c>
      <c r="O54" s="4">
        <v>17758</v>
      </c>
      <c r="P54" s="4">
        <v>1109</v>
      </c>
      <c r="Q54" s="4">
        <v>1270</v>
      </c>
      <c r="R54" s="4">
        <v>13988</v>
      </c>
      <c r="S54" s="4">
        <v>14020</v>
      </c>
      <c r="T54" s="4">
        <v>1179</v>
      </c>
      <c r="U54" s="4">
        <v>1694</v>
      </c>
      <c r="V54" s="4">
        <v>2117</v>
      </c>
      <c r="W54" s="5">
        <v>487</v>
      </c>
      <c r="X54" s="5">
        <v>447</v>
      </c>
      <c r="Y54" s="3">
        <f t="shared" si="9"/>
        <v>459</v>
      </c>
      <c r="Z54" s="4"/>
      <c r="AA54" s="4"/>
      <c r="AB54" s="4"/>
      <c r="AC54" s="4"/>
      <c r="AD54" s="4"/>
      <c r="AE54" s="93" t="s">
        <v>108</v>
      </c>
      <c r="AF54" s="90"/>
      <c r="AG54" s="94">
        <v>1694</v>
      </c>
      <c r="AH54" s="94">
        <v>2117</v>
      </c>
      <c r="AI54" s="90">
        <v>487</v>
      </c>
      <c r="AJ54" s="90">
        <v>447</v>
      </c>
      <c r="AK54" s="90">
        <v>459</v>
      </c>
    </row>
    <row r="55" spans="4:37" ht="16">
      <c r="D55" s="17" t="s">
        <v>109</v>
      </c>
      <c r="E55" s="27"/>
      <c r="F55" s="27"/>
      <c r="G55" s="5"/>
      <c r="H55" s="5"/>
      <c r="I55" s="8"/>
      <c r="J55" s="5">
        <v>0</v>
      </c>
      <c r="K55" s="5">
        <v>0</v>
      </c>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93" t="s">
        <v>109</v>
      </c>
      <c r="AF55" s="90"/>
      <c r="AG55" s="90">
        <v>0</v>
      </c>
      <c r="AH55" s="90">
        <v>0</v>
      </c>
      <c r="AI55" s="90">
        <v>0</v>
      </c>
      <c r="AJ55" s="90">
        <v>0</v>
      </c>
      <c r="AK55" s="90">
        <v>0</v>
      </c>
    </row>
    <row r="56" spans="4:37" ht="16">
      <c r="D56" s="17" t="s">
        <v>110</v>
      </c>
      <c r="E56" s="27"/>
      <c r="F56" s="27"/>
      <c r="G56" s="5"/>
      <c r="H56" s="5"/>
      <c r="I56" s="8"/>
      <c r="J56" s="4">
        <v>1956</v>
      </c>
      <c r="K56" s="4">
        <v>1673</v>
      </c>
      <c r="L56" s="4">
        <v>4154</v>
      </c>
      <c r="M56" s="4">
        <v>7559</v>
      </c>
      <c r="N56" s="4">
        <v>10167</v>
      </c>
      <c r="O56" s="4">
        <v>14463</v>
      </c>
      <c r="P56" s="4">
        <v>10856</v>
      </c>
      <c r="Q56" s="4">
        <v>3926</v>
      </c>
      <c r="R56" s="4">
        <v>9448</v>
      </c>
      <c r="S56" s="4">
        <v>7848</v>
      </c>
      <c r="T56" s="4">
        <v>9137</v>
      </c>
      <c r="U56" s="4">
        <v>2624</v>
      </c>
      <c r="V56" s="4">
        <v>14392</v>
      </c>
      <c r="W56" s="4">
        <v>14653</v>
      </c>
      <c r="X56" s="4">
        <v>2720</v>
      </c>
      <c r="Y56" s="3">
        <f t="shared" si="9"/>
        <v>262</v>
      </c>
      <c r="Z56" s="4"/>
      <c r="AA56" s="4"/>
      <c r="AB56" s="4"/>
      <c r="AC56" s="4"/>
      <c r="AD56" s="4"/>
      <c r="AE56" s="93" t="s">
        <v>110</v>
      </c>
      <c r="AF56" s="90"/>
      <c r="AG56" s="94">
        <v>2624</v>
      </c>
      <c r="AH56" s="94">
        <v>14392</v>
      </c>
      <c r="AI56" s="94">
        <v>14653</v>
      </c>
      <c r="AJ56" s="94">
        <v>2720</v>
      </c>
      <c r="AK56" s="90">
        <v>262</v>
      </c>
    </row>
    <row r="57" spans="4:37" ht="16">
      <c r="D57" s="17" t="s">
        <v>111</v>
      </c>
      <c r="E57" s="27"/>
      <c r="F57" s="27"/>
      <c r="G57" s="5"/>
      <c r="H57" s="5"/>
      <c r="I57" s="8"/>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111</v>
      </c>
      <c r="AF57" s="90"/>
      <c r="AG57" s="90">
        <v>0</v>
      </c>
      <c r="AH57" s="90">
        <v>0</v>
      </c>
      <c r="AI57" s="90">
        <v>0</v>
      </c>
      <c r="AJ57" s="90">
        <v>0</v>
      </c>
      <c r="AK57" s="90">
        <v>0</v>
      </c>
    </row>
    <row r="58" spans="4:37" ht="16">
      <c r="D58" s="17" t="s">
        <v>112</v>
      </c>
      <c r="E58" s="27"/>
      <c r="F58" s="27"/>
      <c r="G58" s="5"/>
      <c r="H58" s="5"/>
      <c r="I58" s="8"/>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112</v>
      </c>
      <c r="AF58" s="90"/>
      <c r="AG58" s="90">
        <v>0</v>
      </c>
      <c r="AH58" s="90">
        <v>0</v>
      </c>
      <c r="AI58" s="90">
        <v>0</v>
      </c>
      <c r="AJ58" s="90">
        <v>0</v>
      </c>
      <c r="AK58" s="90">
        <v>0</v>
      </c>
    </row>
    <row r="59" spans="4:37" ht="16">
      <c r="D59" s="14" t="s">
        <v>113</v>
      </c>
      <c r="E59" s="24"/>
      <c r="F59" s="24"/>
      <c r="G59" s="4"/>
      <c r="H59" s="4"/>
      <c r="I59" s="8"/>
      <c r="J59" s="4">
        <v>25204</v>
      </c>
      <c r="K59" s="4">
        <v>19616</v>
      </c>
      <c r="L59" s="4">
        <v>7946</v>
      </c>
      <c r="M59" s="4">
        <v>5793</v>
      </c>
      <c r="N59" s="4">
        <v>26888</v>
      </c>
      <c r="O59" s="4">
        <v>73808</v>
      </c>
      <c r="P59" s="4">
        <v>60475</v>
      </c>
      <c r="Q59" s="4">
        <v>55914</v>
      </c>
      <c r="R59" s="4">
        <v>66100</v>
      </c>
      <c r="S59" s="4">
        <v>41638</v>
      </c>
      <c r="T59" s="4">
        <v>49401</v>
      </c>
      <c r="U59" s="4">
        <v>41714</v>
      </c>
      <c r="V59" s="4">
        <v>66870</v>
      </c>
      <c r="W59" s="4">
        <v>32323</v>
      </c>
      <c r="X59" s="4">
        <v>13225</v>
      </c>
      <c r="Y59" s="3">
        <f t="shared" si="9"/>
        <v>5880</v>
      </c>
      <c r="Z59" s="5"/>
      <c r="AA59" s="5"/>
      <c r="AB59" s="5"/>
      <c r="AC59" s="5"/>
      <c r="AD59" s="5"/>
      <c r="AE59" s="93" t="s">
        <v>113</v>
      </c>
      <c r="AF59" s="90"/>
      <c r="AG59" s="94">
        <v>41714</v>
      </c>
      <c r="AH59" s="94">
        <v>66870</v>
      </c>
      <c r="AI59" s="94">
        <v>32323</v>
      </c>
      <c r="AJ59" s="94">
        <v>13225</v>
      </c>
      <c r="AK59" s="94">
        <v>5880</v>
      </c>
    </row>
    <row r="60" spans="4:37" ht="16">
      <c r="D60" s="17" t="s">
        <v>114</v>
      </c>
      <c r="E60" s="27"/>
      <c r="F60" s="27"/>
      <c r="G60" s="5"/>
      <c r="H60" s="5"/>
      <c r="I60" s="8"/>
      <c r="J60" s="5">
        <v>0</v>
      </c>
      <c r="K60" s="5">
        <v>0</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93" t="s">
        <v>114</v>
      </c>
      <c r="AF60" s="90"/>
      <c r="AG60" s="90">
        <v>0</v>
      </c>
      <c r="AH60" s="90">
        <v>0</v>
      </c>
      <c r="AI60" s="90">
        <v>0</v>
      </c>
      <c r="AJ60" s="90">
        <v>0</v>
      </c>
      <c r="AK60" s="90">
        <v>0</v>
      </c>
    </row>
    <row r="61" spans="4:37" ht="16">
      <c r="D61" s="17" t="s">
        <v>115</v>
      </c>
      <c r="E61" s="27"/>
      <c r="F61" s="27"/>
      <c r="G61" s="5"/>
      <c r="H61" s="5"/>
      <c r="I61" s="8"/>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115</v>
      </c>
      <c r="AF61" s="90"/>
      <c r="AG61" s="90">
        <v>0</v>
      </c>
      <c r="AH61" s="90">
        <v>0</v>
      </c>
      <c r="AI61" s="90">
        <v>0</v>
      </c>
      <c r="AJ61" s="90">
        <v>0</v>
      </c>
      <c r="AK61" s="90">
        <v>0</v>
      </c>
    </row>
    <row r="62" spans="4:37" ht="16">
      <c r="D62" s="17" t="s">
        <v>116</v>
      </c>
      <c r="E62" s="27"/>
      <c r="F62" s="27"/>
      <c r="G62" s="5"/>
      <c r="H62" s="5"/>
      <c r="I62" s="8"/>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116</v>
      </c>
      <c r="AF62" s="90"/>
      <c r="AG62" s="90">
        <v>0</v>
      </c>
      <c r="AH62" s="90">
        <v>0</v>
      </c>
      <c r="AI62" s="90">
        <v>0</v>
      </c>
      <c r="AJ62" s="90">
        <v>0</v>
      </c>
      <c r="AK62" s="90">
        <v>0</v>
      </c>
    </row>
    <row r="63" spans="4:37" ht="16">
      <c r="D63" s="17" t="s">
        <v>117</v>
      </c>
      <c r="E63" s="27"/>
      <c r="F63" s="27"/>
      <c r="G63" s="5"/>
      <c r="H63" s="5"/>
      <c r="I63" s="8"/>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117</v>
      </c>
      <c r="AF63" s="90"/>
      <c r="AG63" s="90">
        <v>0</v>
      </c>
      <c r="AH63" s="90">
        <v>0</v>
      </c>
      <c r="AI63" s="90">
        <v>0</v>
      </c>
      <c r="AJ63" s="90">
        <v>0</v>
      </c>
      <c r="AK63" s="90">
        <v>0</v>
      </c>
    </row>
    <row r="64" spans="4:37" ht="16">
      <c r="D64" s="17" t="s">
        <v>118</v>
      </c>
      <c r="E64" s="27"/>
      <c r="F64" s="27"/>
      <c r="G64" s="5"/>
      <c r="H64" s="5"/>
      <c r="I64" s="8"/>
      <c r="J64" s="5">
        <v>0</v>
      </c>
      <c r="K64" s="5">
        <v>0</v>
      </c>
      <c r="L64" s="5">
        <v>0</v>
      </c>
      <c r="M64" s="5">
        <v>0</v>
      </c>
      <c r="N64" s="5">
        <v>0</v>
      </c>
      <c r="O64" s="5">
        <v>0</v>
      </c>
      <c r="P64" s="5">
        <v>0</v>
      </c>
      <c r="Q64" s="5">
        <v>0</v>
      </c>
      <c r="R64" s="5">
        <v>0</v>
      </c>
      <c r="S64" s="5">
        <v>0</v>
      </c>
      <c r="T64" s="5">
        <v>140</v>
      </c>
      <c r="U64" s="5">
        <v>140</v>
      </c>
      <c r="V64" s="5">
        <v>0</v>
      </c>
      <c r="W64" s="5">
        <v>0</v>
      </c>
      <c r="X64" s="5">
        <v>0</v>
      </c>
      <c r="Y64" s="3">
        <f t="shared" si="9"/>
        <v>0</v>
      </c>
      <c r="Z64" s="5"/>
      <c r="AA64" s="5"/>
      <c r="AB64" s="5"/>
      <c r="AC64" s="5"/>
      <c r="AD64" s="5"/>
      <c r="AE64" s="93" t="s">
        <v>118</v>
      </c>
      <c r="AF64" s="90"/>
      <c r="AG64" s="90">
        <v>140</v>
      </c>
      <c r="AH64" s="90">
        <v>0</v>
      </c>
      <c r="AI64" s="90">
        <v>0</v>
      </c>
      <c r="AJ64" s="90">
        <v>0</v>
      </c>
      <c r="AK64" s="90">
        <v>0</v>
      </c>
    </row>
    <row r="65" spans="4:37" ht="16">
      <c r="D65" s="17" t="s">
        <v>119</v>
      </c>
      <c r="E65" s="27"/>
      <c r="F65" s="27"/>
      <c r="G65" s="4"/>
      <c r="H65" s="4"/>
      <c r="I65" s="8"/>
      <c r="J65" s="4">
        <v>25004</v>
      </c>
      <c r="K65" s="4">
        <v>19304</v>
      </c>
      <c r="L65" s="4">
        <v>7506</v>
      </c>
      <c r="M65" s="4">
        <v>5272</v>
      </c>
      <c r="N65" s="4">
        <v>26373</v>
      </c>
      <c r="O65" s="4">
        <v>73808</v>
      </c>
      <c r="P65" s="4">
        <v>60475</v>
      </c>
      <c r="Q65" s="4">
        <v>55914</v>
      </c>
      <c r="R65" s="4">
        <v>55657</v>
      </c>
      <c r="S65" s="4">
        <v>31195</v>
      </c>
      <c r="T65" s="4">
        <v>41492</v>
      </c>
      <c r="U65" s="4">
        <v>34234</v>
      </c>
      <c r="V65" s="4">
        <v>59529</v>
      </c>
      <c r="W65" s="4">
        <v>23024</v>
      </c>
      <c r="X65" s="5">
        <v>0</v>
      </c>
      <c r="Y65" s="3">
        <f t="shared" si="9"/>
        <v>0</v>
      </c>
      <c r="Z65" s="5"/>
      <c r="AA65" s="5"/>
      <c r="AB65" s="5"/>
      <c r="AC65" s="5"/>
      <c r="AD65" s="5"/>
      <c r="AE65" s="93" t="s">
        <v>119</v>
      </c>
      <c r="AF65" s="90"/>
      <c r="AG65" s="94">
        <v>34234</v>
      </c>
      <c r="AH65" s="94">
        <v>59529</v>
      </c>
      <c r="AI65" s="94">
        <v>23024</v>
      </c>
      <c r="AJ65" s="90">
        <v>0</v>
      </c>
      <c r="AK65" s="90">
        <v>0</v>
      </c>
    </row>
    <row r="66" spans="4:37" ht="16">
      <c r="D66" s="17" t="s">
        <v>120</v>
      </c>
      <c r="E66" s="27"/>
      <c r="F66" s="27"/>
      <c r="G66" s="5"/>
      <c r="H66" s="5"/>
      <c r="I66" s="8"/>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120</v>
      </c>
      <c r="AF66" s="90"/>
      <c r="AG66" s="90">
        <v>0</v>
      </c>
      <c r="AH66" s="90">
        <v>0</v>
      </c>
      <c r="AI66" s="90">
        <v>0</v>
      </c>
      <c r="AJ66" s="90">
        <v>0</v>
      </c>
      <c r="AK66" s="90">
        <v>0</v>
      </c>
    </row>
    <row r="67" spans="4:37" ht="16">
      <c r="D67" s="17" t="s">
        <v>121</v>
      </c>
      <c r="E67" s="27"/>
      <c r="F67" s="27"/>
      <c r="G67" s="5"/>
      <c r="H67" s="5"/>
      <c r="I67" s="8"/>
      <c r="J67" s="5">
        <v>0</v>
      </c>
      <c r="K67" s="5">
        <v>0</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121</v>
      </c>
      <c r="AF67" s="90"/>
      <c r="AG67" s="90">
        <v>0</v>
      </c>
      <c r="AH67" s="90">
        <v>0</v>
      </c>
      <c r="AI67" s="90">
        <v>0</v>
      </c>
      <c r="AJ67" s="90">
        <v>0</v>
      </c>
      <c r="AK67" s="90">
        <v>0</v>
      </c>
    </row>
    <row r="68" spans="4:37" ht="16">
      <c r="D68" s="17" t="s">
        <v>122</v>
      </c>
      <c r="E68" s="27"/>
      <c r="F68" s="27"/>
      <c r="G68" s="5"/>
      <c r="H68" s="5"/>
      <c r="I68" s="8"/>
      <c r="J68" s="5">
        <v>201</v>
      </c>
      <c r="K68" s="5">
        <v>312</v>
      </c>
      <c r="L68" s="5">
        <v>440</v>
      </c>
      <c r="M68" s="5">
        <v>522</v>
      </c>
      <c r="N68" s="5">
        <v>515</v>
      </c>
      <c r="O68" s="5">
        <v>0</v>
      </c>
      <c r="P68" s="5">
        <v>0</v>
      </c>
      <c r="Q68" s="5">
        <v>0</v>
      </c>
      <c r="R68" s="5">
        <v>0</v>
      </c>
      <c r="S68" s="5">
        <v>0</v>
      </c>
      <c r="T68" s="5">
        <v>0</v>
      </c>
      <c r="U68" s="5">
        <v>0</v>
      </c>
      <c r="V68" s="5">
        <v>0</v>
      </c>
      <c r="W68" s="5">
        <v>0</v>
      </c>
      <c r="X68" s="5">
        <v>0</v>
      </c>
      <c r="Y68" s="3">
        <f t="shared" si="9"/>
        <v>0</v>
      </c>
      <c r="Z68" s="5"/>
      <c r="AA68" s="5"/>
      <c r="AB68" s="5"/>
      <c r="AC68" s="5"/>
      <c r="AD68" s="5"/>
      <c r="AE68" s="93" t="s">
        <v>122</v>
      </c>
      <c r="AF68" s="90"/>
      <c r="AG68" s="90">
        <v>0</v>
      </c>
      <c r="AH68" s="90">
        <v>0</v>
      </c>
      <c r="AI68" s="90">
        <v>0</v>
      </c>
      <c r="AJ68" s="90">
        <v>0</v>
      </c>
      <c r="AK68" s="90">
        <v>0</v>
      </c>
    </row>
    <row r="69" spans="4:37" ht="16">
      <c r="D69" s="17" t="s">
        <v>123</v>
      </c>
      <c r="E69" s="27"/>
      <c r="F69" s="27"/>
      <c r="G69" s="5"/>
      <c r="H69" s="5"/>
      <c r="I69" s="8"/>
      <c r="J69" s="5">
        <v>0</v>
      </c>
      <c r="K69" s="5">
        <v>0</v>
      </c>
      <c r="L69" s="5">
        <v>0</v>
      </c>
      <c r="M69" s="5">
        <v>0</v>
      </c>
      <c r="N69" s="5">
        <v>0</v>
      </c>
      <c r="O69" s="5">
        <v>0</v>
      </c>
      <c r="P69" s="5">
        <v>0</v>
      </c>
      <c r="Q69" s="5">
        <v>0</v>
      </c>
      <c r="R69" s="4">
        <v>10443</v>
      </c>
      <c r="S69" s="4">
        <v>10443</v>
      </c>
      <c r="T69" s="4">
        <v>7769</v>
      </c>
      <c r="U69" s="4">
        <v>7340</v>
      </c>
      <c r="V69" s="4">
        <v>7340</v>
      </c>
      <c r="W69" s="4">
        <v>9299</v>
      </c>
      <c r="X69" s="5">
        <v>0</v>
      </c>
      <c r="Y69" s="3">
        <f t="shared" si="9"/>
        <v>5880</v>
      </c>
      <c r="Z69" s="5"/>
      <c r="AA69" s="5"/>
      <c r="AB69" s="5"/>
      <c r="AC69" s="5"/>
      <c r="AD69" s="5"/>
      <c r="AE69" s="93" t="s">
        <v>123</v>
      </c>
      <c r="AF69" s="90"/>
      <c r="AG69" s="94">
        <v>7340</v>
      </c>
      <c r="AH69" s="94">
        <v>7340</v>
      </c>
      <c r="AI69" s="94">
        <v>9299</v>
      </c>
      <c r="AJ69" s="90">
        <v>0</v>
      </c>
      <c r="AK69" s="94">
        <v>5880</v>
      </c>
    </row>
    <row r="70" spans="4:37" ht="16">
      <c r="D70" s="17" t="s">
        <v>124</v>
      </c>
      <c r="E70" s="27"/>
      <c r="F70" s="27"/>
      <c r="G70" s="5"/>
      <c r="H70" s="5"/>
      <c r="I70" s="8"/>
      <c r="J70" s="5">
        <v>0</v>
      </c>
      <c r="K70" s="5">
        <v>0</v>
      </c>
      <c r="L70" s="5">
        <v>0</v>
      </c>
      <c r="M70" s="5">
        <v>0</v>
      </c>
      <c r="N70" s="5">
        <v>0</v>
      </c>
      <c r="O70" s="5">
        <v>0</v>
      </c>
      <c r="P70" s="5">
        <v>0</v>
      </c>
      <c r="Q70" s="5">
        <v>0</v>
      </c>
      <c r="R70" s="5">
        <v>0</v>
      </c>
      <c r="S70" s="5">
        <v>0</v>
      </c>
      <c r="T70" s="5">
        <v>0</v>
      </c>
      <c r="U70" s="5">
        <v>0</v>
      </c>
      <c r="V70" s="5">
        <v>0</v>
      </c>
      <c r="W70" s="5">
        <v>0</v>
      </c>
      <c r="X70" s="4">
        <v>13225</v>
      </c>
      <c r="Y70" s="3">
        <f t="shared" si="9"/>
        <v>0</v>
      </c>
      <c r="Z70" s="5"/>
      <c r="AA70" s="5"/>
      <c r="AB70" s="5"/>
      <c r="AC70" s="5"/>
      <c r="AD70" s="5"/>
      <c r="AE70" s="93" t="s">
        <v>124</v>
      </c>
      <c r="AF70" s="90"/>
      <c r="AG70" s="90">
        <v>0</v>
      </c>
      <c r="AH70" s="90">
        <v>0</v>
      </c>
      <c r="AI70" s="90">
        <v>0</v>
      </c>
      <c r="AJ70" s="94">
        <v>13225</v>
      </c>
      <c r="AK70" s="90">
        <v>0</v>
      </c>
    </row>
    <row r="71" spans="4:37" ht="16">
      <c r="D71" s="17" t="s">
        <v>125</v>
      </c>
      <c r="E71" s="27"/>
      <c r="F71" s="27"/>
      <c r="G71" s="5"/>
      <c r="H71" s="5"/>
      <c r="I71" s="8"/>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125</v>
      </c>
      <c r="AF71" s="90"/>
      <c r="AG71" s="90">
        <v>0</v>
      </c>
      <c r="AH71" s="90">
        <v>0</v>
      </c>
      <c r="AI71" s="90">
        <v>0</v>
      </c>
      <c r="AJ71" s="90">
        <v>0</v>
      </c>
      <c r="AK71" s="90">
        <v>0</v>
      </c>
    </row>
    <row r="72" spans="4:37" ht="16">
      <c r="D72" s="13" t="s">
        <v>126</v>
      </c>
      <c r="E72" s="23"/>
      <c r="F72" s="23"/>
      <c r="G72" s="3"/>
      <c r="H72" s="3"/>
      <c r="I72" s="8"/>
      <c r="J72" s="3">
        <v>44754</v>
      </c>
      <c r="K72" s="3">
        <v>48703</v>
      </c>
      <c r="L72" s="3">
        <v>59756</v>
      </c>
      <c r="M72" s="3">
        <v>79940</v>
      </c>
      <c r="N72" s="3">
        <v>159654</v>
      </c>
      <c r="O72" s="3">
        <v>191492</v>
      </c>
      <c r="P72" s="3">
        <v>238921</v>
      </c>
      <c r="Q72" s="3">
        <v>271464</v>
      </c>
      <c r="R72" s="3">
        <v>294399</v>
      </c>
      <c r="S72" s="3">
        <v>330291</v>
      </c>
      <c r="T72" s="3">
        <v>353590</v>
      </c>
      <c r="U72" s="3">
        <v>339710</v>
      </c>
      <c r="V72" s="3">
        <v>464009</v>
      </c>
      <c r="W72" s="3">
        <v>567084</v>
      </c>
      <c r="X72" s="3">
        <v>633862</v>
      </c>
      <c r="Y72" s="3">
        <f t="shared" si="9"/>
        <v>727357</v>
      </c>
      <c r="Z72" s="3"/>
      <c r="AA72" s="3"/>
      <c r="AB72" s="3"/>
      <c r="AC72" s="3"/>
      <c r="AD72" s="3"/>
      <c r="AE72" s="89" t="s">
        <v>126</v>
      </c>
      <c r="AF72" s="90"/>
      <c r="AG72" s="92">
        <v>339710</v>
      </c>
      <c r="AH72" s="92">
        <v>464009</v>
      </c>
      <c r="AI72" s="92">
        <v>567084</v>
      </c>
      <c r="AJ72" s="92">
        <v>633862</v>
      </c>
      <c r="AK72" s="92">
        <v>727357</v>
      </c>
    </row>
    <row r="73" spans="4:37" ht="16">
      <c r="D73" s="14" t="s">
        <v>127</v>
      </c>
      <c r="E73" s="24"/>
      <c r="F73" s="24"/>
      <c r="G73" s="4"/>
      <c r="H73" s="4"/>
      <c r="I73" s="8"/>
      <c r="J73" s="4">
        <v>44754</v>
      </c>
      <c r="K73" s="4">
        <v>48703</v>
      </c>
      <c r="L73" s="4">
        <v>59756</v>
      </c>
      <c r="M73" s="4">
        <v>79940</v>
      </c>
      <c r="N73" s="4">
        <v>159654</v>
      </c>
      <c r="O73" s="4">
        <v>191492</v>
      </c>
      <c r="P73" s="4">
        <v>238921</v>
      </c>
      <c r="Q73" s="4">
        <v>271464</v>
      </c>
      <c r="R73" s="4">
        <v>294399</v>
      </c>
      <c r="S73" s="4">
        <v>330291</v>
      </c>
      <c r="T73" s="4">
        <v>353590</v>
      </c>
      <c r="U73" s="4">
        <v>339710</v>
      </c>
      <c r="V73" s="4">
        <v>464009</v>
      </c>
      <c r="W73" s="4">
        <v>567084</v>
      </c>
      <c r="X73" s="4">
        <v>633862</v>
      </c>
      <c r="Y73" s="3">
        <f t="shared" si="9"/>
        <v>727357</v>
      </c>
      <c r="Z73" s="4"/>
      <c r="AA73" s="4"/>
      <c r="AB73" s="4"/>
      <c r="AC73" s="4"/>
      <c r="AD73" s="4"/>
      <c r="AE73" s="93" t="s">
        <v>127</v>
      </c>
      <c r="AF73" s="90"/>
      <c r="AG73" s="94">
        <v>339710</v>
      </c>
      <c r="AH73" s="94">
        <v>464009</v>
      </c>
      <c r="AI73" s="94">
        <v>567084</v>
      </c>
      <c r="AJ73" s="94">
        <v>633862</v>
      </c>
      <c r="AK73" s="94">
        <v>727357</v>
      </c>
    </row>
    <row r="74" spans="4:37" ht="16">
      <c r="D74" s="14" t="s">
        <v>128</v>
      </c>
      <c r="E74" s="24"/>
      <c r="F74" s="24"/>
      <c r="G74" s="5"/>
      <c r="H74" s="5"/>
      <c r="I74" s="8"/>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128</v>
      </c>
      <c r="AF74" s="90"/>
      <c r="AG74" s="90">
        <v>0</v>
      </c>
      <c r="AH74" s="90">
        <v>0</v>
      </c>
      <c r="AI74" s="90">
        <v>0</v>
      </c>
      <c r="AJ74" s="90">
        <v>0</v>
      </c>
      <c r="AK74" s="90">
        <v>0</v>
      </c>
    </row>
    <row r="75" spans="4:37" ht="16">
      <c r="D75" s="16" t="s">
        <v>129</v>
      </c>
      <c r="E75" s="26"/>
      <c r="F75" s="26"/>
      <c r="G75" s="3"/>
      <c r="H75" s="3"/>
      <c r="I75" s="8"/>
      <c r="J75" s="3">
        <v>152694</v>
      </c>
      <c r="K75" s="3">
        <v>140179</v>
      </c>
      <c r="L75" s="3">
        <v>182012</v>
      </c>
      <c r="M75" s="3">
        <v>290500</v>
      </c>
      <c r="N75" s="3">
        <v>434995</v>
      </c>
      <c r="O75" s="3">
        <v>549662</v>
      </c>
      <c r="P75" s="3">
        <v>610872</v>
      </c>
      <c r="Q75" s="3">
        <v>669385</v>
      </c>
      <c r="R75" s="3">
        <v>758795</v>
      </c>
      <c r="S75" s="3">
        <v>749980</v>
      </c>
      <c r="T75" s="3">
        <v>936962</v>
      </c>
      <c r="U75" s="3">
        <v>922925</v>
      </c>
      <c r="V75" s="3">
        <v>904496</v>
      </c>
      <c r="W75" s="3">
        <v>1089049</v>
      </c>
      <c r="X75" s="3">
        <v>1160047</v>
      </c>
      <c r="Y75" s="3">
        <f t="shared" si="9"/>
        <v>1218579</v>
      </c>
      <c r="Z75" s="3"/>
      <c r="AA75" s="3"/>
      <c r="AB75" s="3"/>
      <c r="AC75" s="3"/>
      <c r="AD75" s="3"/>
      <c r="AE75" s="89" t="s">
        <v>129</v>
      </c>
      <c r="AF75" s="90"/>
      <c r="AG75" s="92">
        <v>922925</v>
      </c>
      <c r="AH75" s="92">
        <v>904496</v>
      </c>
      <c r="AI75" s="92">
        <v>1089049</v>
      </c>
      <c r="AJ75" s="92">
        <v>1160047</v>
      </c>
      <c r="AK75" s="92">
        <v>1218579</v>
      </c>
    </row>
    <row r="76" spans="4:37">
      <c r="M76" s="1"/>
      <c r="N76" s="1"/>
      <c r="O76" s="1"/>
      <c r="P76" s="1"/>
      <c r="Q76" s="1"/>
      <c r="R76" s="1"/>
      <c r="S76" s="1"/>
      <c r="T76" s="1"/>
      <c r="U76" s="1"/>
      <c r="V76" s="1"/>
      <c r="W76" s="1"/>
      <c r="X76" s="1"/>
      <c r="Y76" s="3">
        <f t="shared" si="9"/>
        <v>0</v>
      </c>
      <c r="Z76" s="1"/>
      <c r="AA76" s="1"/>
      <c r="AB76" s="1"/>
      <c r="AC76" s="1"/>
      <c r="AD76" s="1"/>
      <c r="AE76" s="1"/>
    </row>
    <row r="77" spans="4:37" ht="16">
      <c r="D77" s="16" t="s">
        <v>130</v>
      </c>
      <c r="E77" s="26"/>
      <c r="F77" s="26"/>
      <c r="G77" s="3"/>
      <c r="H77" s="3"/>
      <c r="I77" s="3">
        <v>225352</v>
      </c>
      <c r="J77" s="3">
        <v>282196</v>
      </c>
      <c r="K77" s="3">
        <v>402141</v>
      </c>
      <c r="L77" s="3">
        <v>411367</v>
      </c>
      <c r="M77" s="3">
        <v>574058</v>
      </c>
      <c r="N77" s="3">
        <v>694886</v>
      </c>
      <c r="O77" s="3">
        <v>851763</v>
      </c>
      <c r="P77" s="3">
        <v>1003396</v>
      </c>
      <c r="Q77" s="3">
        <v>1130740</v>
      </c>
      <c r="R77" s="3">
        <v>1341456</v>
      </c>
      <c r="S77" s="3">
        <v>1381783</v>
      </c>
      <c r="T77" s="3">
        <v>1554407</v>
      </c>
      <c r="U77" s="3">
        <v>1780190</v>
      </c>
      <c r="V77" s="3">
        <v>1703651</v>
      </c>
      <c r="W77" s="3">
        <v>1687820</v>
      </c>
      <c r="X77" s="3">
        <v>1839061</v>
      </c>
      <c r="Y77" s="3">
        <f t="shared" si="9"/>
        <v>1880129</v>
      </c>
      <c r="Z77" s="3"/>
      <c r="AA77" s="3"/>
      <c r="AB77" s="3"/>
      <c r="AC77" s="3"/>
      <c r="AD77" s="3"/>
      <c r="AE77" s="89" t="s">
        <v>130</v>
      </c>
      <c r="AF77" s="90"/>
      <c r="AG77" s="92">
        <v>1780190</v>
      </c>
      <c r="AH77" s="92">
        <v>1703651</v>
      </c>
      <c r="AI77" s="92">
        <v>1687820</v>
      </c>
      <c r="AJ77" s="92">
        <v>1839061</v>
      </c>
      <c r="AK77" s="92">
        <v>1880129</v>
      </c>
    </row>
    <row r="78" spans="4:37" ht="16">
      <c r="D78" s="16" t="s">
        <v>131</v>
      </c>
      <c r="E78" s="26"/>
      <c r="F78" s="26"/>
      <c r="G78" s="3"/>
      <c r="H78" s="2"/>
      <c r="I78" s="2">
        <v>293</v>
      </c>
      <c r="J78" s="2">
        <v>88</v>
      </c>
      <c r="K78" s="2">
        <v>18</v>
      </c>
      <c r="L78" s="2">
        <v>0</v>
      </c>
      <c r="M78" s="2">
        <v>53</v>
      </c>
      <c r="N78" s="2">
        <v>0</v>
      </c>
      <c r="O78" s="2">
        <v>14</v>
      </c>
      <c r="P78" s="2">
        <v>23</v>
      </c>
      <c r="Q78" s="2">
        <v>39</v>
      </c>
      <c r="R78" s="2">
        <v>73</v>
      </c>
      <c r="S78" s="2">
        <v>43</v>
      </c>
      <c r="T78" s="2">
        <v>22</v>
      </c>
      <c r="U78" s="2">
        <v>19</v>
      </c>
      <c r="V78" s="2">
        <v>95</v>
      </c>
      <c r="W78" s="2">
        <v>441</v>
      </c>
      <c r="X78" s="3">
        <v>1878</v>
      </c>
      <c r="Y78" s="3">
        <f t="shared" si="9"/>
        <v>2064</v>
      </c>
      <c r="Z78" s="3"/>
      <c r="AA78" s="3"/>
      <c r="AB78" s="3"/>
      <c r="AC78" s="3"/>
      <c r="AD78" s="3"/>
      <c r="AE78" s="89" t="s">
        <v>131</v>
      </c>
      <c r="AF78" s="90"/>
      <c r="AG78" s="91">
        <v>19</v>
      </c>
      <c r="AH78" s="91">
        <v>95</v>
      </c>
      <c r="AI78" s="91">
        <v>441</v>
      </c>
      <c r="AJ78" s="92">
        <v>1878</v>
      </c>
      <c r="AK78" s="92">
        <v>2064</v>
      </c>
    </row>
    <row r="79" spans="4:37" ht="16">
      <c r="D79" s="16" t="s">
        <v>132</v>
      </c>
      <c r="E79" s="26"/>
      <c r="F79" s="26"/>
      <c r="G79" s="3"/>
      <c r="H79" s="3"/>
      <c r="I79" s="3">
        <v>225059</v>
      </c>
      <c r="J79" s="3">
        <v>282109</v>
      </c>
      <c r="K79" s="3">
        <v>402122</v>
      </c>
      <c r="L79" s="3">
        <v>411367</v>
      </c>
      <c r="M79" s="3">
        <v>574005</v>
      </c>
      <c r="N79" s="3">
        <v>694886</v>
      </c>
      <c r="O79" s="3">
        <v>851749</v>
      </c>
      <c r="P79" s="3">
        <v>1003373</v>
      </c>
      <c r="Q79" s="3">
        <v>1130701</v>
      </c>
      <c r="R79" s="3">
        <v>1341383</v>
      </c>
      <c r="S79" s="3">
        <v>1381740</v>
      </c>
      <c r="T79" s="3">
        <v>1554386</v>
      </c>
      <c r="U79" s="3">
        <v>1780171</v>
      </c>
      <c r="V79" s="3">
        <v>1703555</v>
      </c>
      <c r="W79" s="3">
        <v>1687380</v>
      </c>
      <c r="X79" s="3">
        <v>1837183</v>
      </c>
      <c r="Y79" s="3">
        <f t="shared" si="9"/>
        <v>1878065</v>
      </c>
      <c r="Z79" s="3"/>
      <c r="AA79" s="3"/>
      <c r="AB79" s="3"/>
      <c r="AC79" s="3"/>
      <c r="AD79" s="3"/>
      <c r="AE79" s="89" t="s">
        <v>132</v>
      </c>
      <c r="AF79" s="90"/>
      <c r="AG79" s="92">
        <v>1780171</v>
      </c>
      <c r="AH79" s="92">
        <v>1703555</v>
      </c>
      <c r="AI79" s="92">
        <v>1687380</v>
      </c>
      <c r="AJ79" s="92">
        <v>1837183</v>
      </c>
      <c r="AK79" s="92">
        <v>1878065</v>
      </c>
    </row>
    <row r="80" spans="4:37" ht="16">
      <c r="D80" s="16" t="s">
        <v>133</v>
      </c>
      <c r="E80" s="26"/>
      <c r="F80" s="26"/>
      <c r="G80" s="3"/>
      <c r="H80" s="3"/>
      <c r="I80" s="3">
        <v>195228</v>
      </c>
      <c r="J80" s="3">
        <v>249343</v>
      </c>
      <c r="K80" s="3">
        <v>351145</v>
      </c>
      <c r="L80" s="3">
        <v>355366</v>
      </c>
      <c r="M80" s="3">
        <v>497767</v>
      </c>
      <c r="N80" s="3">
        <v>581218</v>
      </c>
      <c r="O80" s="3">
        <v>728958</v>
      </c>
      <c r="P80" s="3">
        <v>854393</v>
      </c>
      <c r="Q80" s="3">
        <v>975754</v>
      </c>
      <c r="R80" s="3">
        <v>1170064</v>
      </c>
      <c r="S80" s="3">
        <v>1199774</v>
      </c>
      <c r="T80" s="3">
        <v>1370666</v>
      </c>
      <c r="U80" s="3">
        <v>1594683</v>
      </c>
      <c r="V80" s="3">
        <v>1404516</v>
      </c>
      <c r="W80" s="3">
        <v>1394903</v>
      </c>
      <c r="X80" s="3">
        <v>1604668</v>
      </c>
      <c r="Y80" s="3">
        <f t="shared" si="9"/>
        <v>1611209</v>
      </c>
      <c r="Z80" s="3"/>
      <c r="AA80" s="3"/>
      <c r="AB80" s="3"/>
      <c r="AC80" s="3"/>
      <c r="AD80" s="3"/>
      <c r="AE80" s="89" t="s">
        <v>133</v>
      </c>
      <c r="AF80" s="90"/>
      <c r="AG80" s="92">
        <v>1594683</v>
      </c>
      <c r="AH80" s="92">
        <v>1404516</v>
      </c>
      <c r="AI80" s="92">
        <v>1394903</v>
      </c>
      <c r="AJ80" s="92">
        <v>1604668</v>
      </c>
      <c r="AK80" s="92">
        <v>1611209</v>
      </c>
    </row>
    <row r="81" spans="4:37" ht="16">
      <c r="D81" s="16" t="s">
        <v>134</v>
      </c>
      <c r="E81" s="26"/>
      <c r="F81" s="26"/>
      <c r="G81" s="3"/>
      <c r="H81" s="3"/>
      <c r="I81" s="3">
        <v>29831</v>
      </c>
      <c r="J81" s="3">
        <v>32766</v>
      </c>
      <c r="K81" s="3">
        <v>50977</v>
      </c>
      <c r="L81" s="3">
        <v>56001</v>
      </c>
      <c r="M81" s="3">
        <v>76239</v>
      </c>
      <c r="N81" s="3">
        <v>113669</v>
      </c>
      <c r="O81" s="3">
        <v>122791</v>
      </c>
      <c r="P81" s="3">
        <v>148980</v>
      </c>
      <c r="Q81" s="3">
        <v>154947</v>
      </c>
      <c r="R81" s="3">
        <v>171319</v>
      </c>
      <c r="S81" s="3">
        <v>181966</v>
      </c>
      <c r="T81" s="3">
        <v>183719</v>
      </c>
      <c r="U81" s="3">
        <v>185488</v>
      </c>
      <c r="V81" s="3">
        <v>299039</v>
      </c>
      <c r="W81" s="3">
        <v>292476</v>
      </c>
      <c r="X81" s="3">
        <v>232514</v>
      </c>
      <c r="Y81" s="3">
        <f t="shared" si="9"/>
        <v>266856</v>
      </c>
      <c r="Z81" s="3"/>
      <c r="AA81" s="3"/>
      <c r="AB81" s="3"/>
      <c r="AC81" s="3"/>
      <c r="AD81" s="3"/>
      <c r="AE81" s="89" t="s">
        <v>134</v>
      </c>
      <c r="AF81" s="90"/>
      <c r="AG81" s="92">
        <v>185488</v>
      </c>
      <c r="AH81" s="92">
        <v>299039</v>
      </c>
      <c r="AI81" s="92">
        <v>292476</v>
      </c>
      <c r="AJ81" s="92">
        <v>232514</v>
      </c>
      <c r="AK81" s="92">
        <v>266856</v>
      </c>
    </row>
    <row r="82" spans="4:37" ht="16">
      <c r="D82" s="16" t="s">
        <v>135</v>
      </c>
      <c r="E82" s="26"/>
      <c r="F82" s="26"/>
      <c r="G82" s="2"/>
      <c r="H82" s="2"/>
      <c r="I82" s="2">
        <v>370</v>
      </c>
      <c r="J82" s="2">
        <v>507</v>
      </c>
      <c r="K82" s="3">
        <v>1002</v>
      </c>
      <c r="L82" s="3">
        <v>1050</v>
      </c>
      <c r="M82" s="3">
        <v>3264</v>
      </c>
      <c r="N82" s="3">
        <v>5013</v>
      </c>
      <c r="O82" s="3">
        <v>7112</v>
      </c>
      <c r="P82" s="3">
        <v>2456</v>
      </c>
      <c r="Q82" s="3">
        <v>4051</v>
      </c>
      <c r="R82" s="3">
        <v>4260</v>
      </c>
      <c r="S82" s="3">
        <v>6011</v>
      </c>
      <c r="T82" s="3">
        <v>4422</v>
      </c>
      <c r="U82" s="3">
        <v>2621</v>
      </c>
      <c r="V82" s="2">
        <v>37</v>
      </c>
      <c r="W82" s="3">
        <v>5452</v>
      </c>
      <c r="X82" s="3">
        <v>8805</v>
      </c>
      <c r="Y82" s="3">
        <f t="shared" si="9"/>
        <v>15323</v>
      </c>
      <c r="Z82" s="3"/>
      <c r="AA82" s="3"/>
      <c r="AB82" s="3"/>
      <c r="AC82" s="3"/>
      <c r="AD82" s="3"/>
      <c r="AE82" s="89" t="s">
        <v>135</v>
      </c>
      <c r="AF82" s="90"/>
      <c r="AG82" s="92">
        <v>2621</v>
      </c>
      <c r="AH82" s="91">
        <v>37</v>
      </c>
      <c r="AI82" s="92">
        <v>5452</v>
      </c>
      <c r="AJ82" s="92">
        <v>8805</v>
      </c>
      <c r="AK82" s="92">
        <v>15323</v>
      </c>
    </row>
    <row r="83" spans="4:37" ht="16">
      <c r="D83" s="12" t="s">
        <v>136</v>
      </c>
      <c r="E83" s="22"/>
      <c r="F83" s="22"/>
      <c r="G83" s="3"/>
      <c r="H83" s="3"/>
      <c r="I83" s="3">
        <v>2921</v>
      </c>
      <c r="J83" s="3">
        <v>4172</v>
      </c>
      <c r="K83" s="3">
        <v>8243</v>
      </c>
      <c r="L83" s="3">
        <v>4998</v>
      </c>
      <c r="M83" s="3">
        <v>6393</v>
      </c>
      <c r="N83" s="3">
        <v>18448</v>
      </c>
      <c r="O83" s="3">
        <v>8943</v>
      </c>
      <c r="P83" s="3">
        <v>14457</v>
      </c>
      <c r="Q83" s="3">
        <v>13038</v>
      </c>
      <c r="R83" s="3">
        <v>12512</v>
      </c>
      <c r="S83" s="3">
        <v>10058</v>
      </c>
      <c r="T83" s="3">
        <v>11565</v>
      </c>
      <c r="U83" s="3">
        <v>13862</v>
      </c>
      <c r="V83" s="3">
        <v>12201</v>
      </c>
      <c r="W83" s="3">
        <v>10644</v>
      </c>
      <c r="X83" s="3">
        <v>6271</v>
      </c>
      <c r="Y83" s="3">
        <f t="shared" si="9"/>
        <v>5526</v>
      </c>
      <c r="Z83" s="3"/>
      <c r="AA83" s="3"/>
      <c r="AB83" s="3"/>
      <c r="AC83" s="3"/>
      <c r="AD83" s="3"/>
      <c r="AE83" s="89" t="s">
        <v>136</v>
      </c>
      <c r="AF83" s="90"/>
      <c r="AG83" s="92">
        <v>13862</v>
      </c>
      <c r="AH83" s="92">
        <v>12201</v>
      </c>
      <c r="AI83" s="92">
        <v>10644</v>
      </c>
      <c r="AJ83" s="92">
        <v>6271</v>
      </c>
      <c r="AK83" s="92">
        <v>5526</v>
      </c>
    </row>
    <row r="84" spans="4:37" ht="16">
      <c r="D84" s="18" t="s">
        <v>137</v>
      </c>
      <c r="E84" s="28"/>
      <c r="F84" s="28"/>
      <c r="G84" s="3"/>
      <c r="H84" s="3"/>
      <c r="I84" s="3">
        <v>2679</v>
      </c>
      <c r="J84" s="3">
        <v>4063</v>
      </c>
      <c r="K84" s="3">
        <v>7501</v>
      </c>
      <c r="L84" s="3">
        <v>3456</v>
      </c>
      <c r="M84" s="3">
        <v>4405</v>
      </c>
      <c r="N84" s="3">
        <v>6967</v>
      </c>
      <c r="O84" s="3">
        <v>8352</v>
      </c>
      <c r="P84" s="3">
        <v>13470</v>
      </c>
      <c r="Q84" s="3">
        <v>11649</v>
      </c>
      <c r="R84" s="3">
        <v>10208</v>
      </c>
      <c r="S84" s="3">
        <v>9520</v>
      </c>
      <c r="T84" s="3">
        <v>11527</v>
      </c>
      <c r="U84" s="3">
        <v>13806</v>
      </c>
      <c r="V84" s="3">
        <v>12131</v>
      </c>
      <c r="W84" s="3">
        <v>10420</v>
      </c>
      <c r="X84" s="3">
        <v>6011</v>
      </c>
      <c r="Y84" s="3">
        <f t="shared" si="9"/>
        <v>5168</v>
      </c>
      <c r="Z84" s="3"/>
      <c r="AA84" s="3"/>
      <c r="AB84" s="3"/>
      <c r="AC84" s="3"/>
      <c r="AD84" s="3"/>
      <c r="AE84" s="95" t="s">
        <v>137</v>
      </c>
      <c r="AF84" s="90"/>
      <c r="AG84" s="92">
        <v>13806</v>
      </c>
      <c r="AH84" s="92">
        <v>12131</v>
      </c>
      <c r="AI84" s="92">
        <v>10420</v>
      </c>
      <c r="AJ84" s="92">
        <v>6011</v>
      </c>
      <c r="AK84" s="92">
        <v>5168</v>
      </c>
    </row>
    <row r="85" spans="4:37" ht="31">
      <c r="D85" s="16" t="s">
        <v>138</v>
      </c>
      <c r="E85" s="26"/>
      <c r="F85" s="26"/>
      <c r="G85" s="2"/>
      <c r="H85" s="2"/>
      <c r="I85" s="2">
        <v>0</v>
      </c>
      <c r="J85" s="2">
        <v>0</v>
      </c>
      <c r="K85" s="2">
        <v>0</v>
      </c>
      <c r="L85" s="2">
        <v>0</v>
      </c>
      <c r="M85" s="2">
        <v>0</v>
      </c>
      <c r="N85" s="2">
        <v>0</v>
      </c>
      <c r="O85" s="2">
        <v>0</v>
      </c>
      <c r="P85" s="2">
        <v>0</v>
      </c>
      <c r="Q85" s="2">
        <v>0</v>
      </c>
      <c r="R85" s="2">
        <v>0</v>
      </c>
      <c r="S85" s="2">
        <v>0</v>
      </c>
      <c r="T85" s="2">
        <v>0</v>
      </c>
      <c r="U85" s="2">
        <v>0</v>
      </c>
      <c r="V85" s="2">
        <v>0</v>
      </c>
      <c r="W85" s="2">
        <v>0</v>
      </c>
      <c r="X85" s="2">
        <v>0</v>
      </c>
      <c r="Y85" s="3">
        <f t="shared" si="9"/>
        <v>0</v>
      </c>
      <c r="Z85" s="2"/>
      <c r="AA85" s="2"/>
      <c r="AB85" s="2"/>
      <c r="AC85" s="2"/>
      <c r="AD85" s="2"/>
      <c r="AE85" s="89" t="s">
        <v>138</v>
      </c>
      <c r="AF85" s="90"/>
      <c r="AG85" s="91">
        <v>0</v>
      </c>
      <c r="AH85" s="91">
        <v>0</v>
      </c>
      <c r="AI85" s="91">
        <v>0</v>
      </c>
      <c r="AJ85" s="91">
        <v>0</v>
      </c>
      <c r="AK85" s="91">
        <v>0</v>
      </c>
    </row>
    <row r="86" spans="4:37" ht="16">
      <c r="D86" s="16" t="s">
        <v>139</v>
      </c>
      <c r="E86" s="26"/>
      <c r="F86" s="26"/>
      <c r="G86" s="3"/>
      <c r="H86" s="2"/>
      <c r="I86" s="3">
        <v>7872</v>
      </c>
      <c r="J86" s="3">
        <v>9694</v>
      </c>
      <c r="K86" s="3">
        <v>12972</v>
      </c>
      <c r="L86" s="3">
        <v>14319</v>
      </c>
      <c r="M86" s="3">
        <v>19164</v>
      </c>
      <c r="N86" s="3">
        <v>27100</v>
      </c>
      <c r="O86" s="3">
        <v>38642</v>
      </c>
      <c r="P86" s="3">
        <v>51987</v>
      </c>
      <c r="Q86" s="3">
        <v>56826</v>
      </c>
      <c r="R86" s="3">
        <v>62062</v>
      </c>
      <c r="S86" s="3">
        <v>67668</v>
      </c>
      <c r="T86" s="3">
        <v>78404</v>
      </c>
      <c r="U86" s="3">
        <v>81460</v>
      </c>
      <c r="V86" s="3">
        <v>73805</v>
      </c>
      <c r="W86" s="3">
        <v>74239</v>
      </c>
      <c r="X86" s="3">
        <v>79661</v>
      </c>
      <c r="Y86" s="3">
        <f t="shared" si="9"/>
        <v>82896</v>
      </c>
      <c r="Z86" s="3"/>
      <c r="AA86" s="3"/>
      <c r="AB86" s="3"/>
      <c r="AC86" s="3"/>
      <c r="AD86" s="3"/>
      <c r="AE86" s="89" t="s">
        <v>139</v>
      </c>
      <c r="AF86" s="90"/>
      <c r="AG86" s="92">
        <v>81460</v>
      </c>
      <c r="AH86" s="92">
        <v>73805</v>
      </c>
      <c r="AI86" s="92">
        <v>74239</v>
      </c>
      <c r="AJ86" s="92">
        <v>79661</v>
      </c>
      <c r="AK86" s="92">
        <v>82896</v>
      </c>
    </row>
    <row r="87" spans="4:37" ht="16">
      <c r="D87" s="16" t="s">
        <v>140</v>
      </c>
      <c r="E87" s="26"/>
      <c r="F87" s="26"/>
      <c r="G87" s="3"/>
      <c r="H87" s="3"/>
      <c r="I87" s="3">
        <v>12154</v>
      </c>
      <c r="J87" s="3">
        <v>10778</v>
      </c>
      <c r="K87" s="3">
        <v>17989</v>
      </c>
      <c r="L87" s="3">
        <v>12893</v>
      </c>
      <c r="M87" s="3">
        <v>11125</v>
      </c>
      <c r="N87" s="3">
        <v>15058</v>
      </c>
      <c r="O87" s="3">
        <v>17984</v>
      </c>
      <c r="P87" s="3">
        <v>15374</v>
      </c>
      <c r="Q87" s="3">
        <v>15469</v>
      </c>
      <c r="R87" s="3">
        <v>18558</v>
      </c>
      <c r="S87" s="3">
        <v>18026</v>
      </c>
      <c r="T87" s="3">
        <v>17447</v>
      </c>
      <c r="U87" s="3">
        <v>17771</v>
      </c>
      <c r="V87" s="3">
        <v>26343</v>
      </c>
      <c r="W87" s="3">
        <v>29982</v>
      </c>
      <c r="X87" s="3">
        <v>40470</v>
      </c>
      <c r="Y87" s="3">
        <f t="shared" si="9"/>
        <v>43451</v>
      </c>
      <c r="Z87" s="3"/>
      <c r="AA87" s="3"/>
      <c r="AB87" s="3"/>
      <c r="AC87" s="3"/>
      <c r="AD87" s="3"/>
      <c r="AE87" s="89" t="s">
        <v>140</v>
      </c>
      <c r="AF87" s="90"/>
      <c r="AG87" s="92">
        <v>17771</v>
      </c>
      <c r="AH87" s="92">
        <v>26343</v>
      </c>
      <c r="AI87" s="92">
        <v>29982</v>
      </c>
      <c r="AJ87" s="92">
        <v>40470</v>
      </c>
      <c r="AK87" s="92">
        <v>43451</v>
      </c>
    </row>
    <row r="88" spans="4:37" ht="31">
      <c r="D88" s="16" t="s">
        <v>141</v>
      </c>
      <c r="E88" s="26"/>
      <c r="F88" s="26"/>
      <c r="G88" s="3"/>
      <c r="H88" s="3"/>
      <c r="I88" s="3">
        <v>7255</v>
      </c>
      <c r="J88" s="3">
        <v>8629</v>
      </c>
      <c r="K88" s="3">
        <v>12775</v>
      </c>
      <c r="L88" s="3">
        <v>24841</v>
      </c>
      <c r="M88" s="3">
        <v>42819</v>
      </c>
      <c r="N88" s="3">
        <v>58076</v>
      </c>
      <c r="O88" s="3">
        <v>64333</v>
      </c>
      <c r="P88" s="3">
        <v>69618</v>
      </c>
      <c r="Q88" s="3">
        <v>73665</v>
      </c>
      <c r="R88" s="3">
        <v>82447</v>
      </c>
      <c r="S88" s="3">
        <v>92225</v>
      </c>
      <c r="T88" s="3">
        <v>80727</v>
      </c>
      <c r="U88" s="3">
        <v>75017</v>
      </c>
      <c r="V88" s="3">
        <v>186726</v>
      </c>
      <c r="W88" s="3">
        <v>183064</v>
      </c>
      <c r="X88" s="3">
        <v>114917</v>
      </c>
      <c r="Y88" s="3">
        <f t="shared" si="9"/>
        <v>150305</v>
      </c>
      <c r="Z88" s="3"/>
      <c r="AA88" s="3"/>
      <c r="AB88" s="3"/>
      <c r="AC88" s="3"/>
      <c r="AD88" s="3"/>
      <c r="AE88" s="89" t="s">
        <v>141</v>
      </c>
      <c r="AF88" s="90"/>
      <c r="AG88" s="92">
        <v>75017</v>
      </c>
      <c r="AH88" s="92">
        <v>186726</v>
      </c>
      <c r="AI88" s="92">
        <v>183064</v>
      </c>
      <c r="AJ88" s="92">
        <v>114917</v>
      </c>
      <c r="AK88" s="92">
        <v>150305</v>
      </c>
    </row>
    <row r="89" spans="4:37" ht="16">
      <c r="D89" s="16" t="s">
        <v>142</v>
      </c>
      <c r="E89" s="26"/>
      <c r="F89" s="26"/>
      <c r="G89" s="3"/>
      <c r="H89" s="3"/>
      <c r="I89" s="2">
        <v>748</v>
      </c>
      <c r="J89" s="2">
        <v>474</v>
      </c>
      <c r="K89" s="2">
        <v>723</v>
      </c>
      <c r="L89" s="2">
        <v>313</v>
      </c>
      <c r="M89" s="2">
        <v>650</v>
      </c>
      <c r="N89" s="2">
        <v>828</v>
      </c>
      <c r="O89" s="3">
        <v>1222</v>
      </c>
      <c r="P89" s="3">
        <v>1913</v>
      </c>
      <c r="Q89" s="3">
        <v>2859</v>
      </c>
      <c r="R89" s="3">
        <v>2803</v>
      </c>
      <c r="S89" s="3">
        <v>2488</v>
      </c>
      <c r="T89" s="3">
        <v>3972</v>
      </c>
      <c r="U89" s="3">
        <v>5015</v>
      </c>
      <c r="V89" s="3">
        <v>1448</v>
      </c>
      <c r="W89" s="3">
        <v>1027</v>
      </c>
      <c r="X89" s="2">
        <v>794</v>
      </c>
      <c r="Y89" s="3">
        <f t="shared" si="9"/>
        <v>1717</v>
      </c>
      <c r="Z89" s="2"/>
      <c r="AA89" s="2"/>
      <c r="AB89" s="2"/>
      <c r="AC89" s="2"/>
      <c r="AD89" s="2"/>
      <c r="AE89" s="89" t="s">
        <v>142</v>
      </c>
      <c r="AF89" s="90"/>
      <c r="AG89" s="92">
        <v>5015</v>
      </c>
      <c r="AH89" s="92">
        <v>1448</v>
      </c>
      <c r="AI89" s="92">
        <v>1027</v>
      </c>
      <c r="AJ89" s="91">
        <v>794</v>
      </c>
      <c r="AK89" s="92">
        <v>1717</v>
      </c>
    </row>
    <row r="90" spans="4:37" ht="16">
      <c r="D90" s="16" t="s">
        <v>143</v>
      </c>
      <c r="E90" s="26"/>
      <c r="F90" s="26"/>
      <c r="G90" s="2"/>
      <c r="H90" s="2"/>
      <c r="I90" s="2">
        <v>0</v>
      </c>
      <c r="J90" s="2">
        <v>8</v>
      </c>
      <c r="K90" s="2">
        <v>383</v>
      </c>
      <c r="L90" s="2">
        <v>95</v>
      </c>
      <c r="M90" s="2">
        <v>12</v>
      </c>
      <c r="N90" s="2">
        <v>107</v>
      </c>
      <c r="O90" s="2">
        <v>330</v>
      </c>
      <c r="P90" s="3">
        <v>1468</v>
      </c>
      <c r="Q90" s="3">
        <v>1115</v>
      </c>
      <c r="R90" s="3">
        <v>1173</v>
      </c>
      <c r="S90" s="3">
        <v>1333</v>
      </c>
      <c r="T90" s="3">
        <v>1692</v>
      </c>
      <c r="U90" s="3">
        <v>2598</v>
      </c>
      <c r="V90" s="3">
        <v>7963</v>
      </c>
      <c r="W90" s="2">
        <v>942</v>
      </c>
      <c r="X90" s="2">
        <v>378</v>
      </c>
      <c r="Y90" s="3">
        <f t="shared" si="9"/>
        <v>3643</v>
      </c>
      <c r="Z90" s="3"/>
      <c r="AA90" s="3"/>
      <c r="AB90" s="3"/>
      <c r="AC90" s="3"/>
      <c r="AD90" s="3"/>
      <c r="AE90" s="89" t="s">
        <v>143</v>
      </c>
      <c r="AF90" s="90"/>
      <c r="AG90" s="92">
        <v>2598</v>
      </c>
      <c r="AH90" s="92">
        <v>7963</v>
      </c>
      <c r="AI90" s="91">
        <v>942</v>
      </c>
      <c r="AJ90" s="91">
        <v>378</v>
      </c>
      <c r="AK90" s="92">
        <v>3643</v>
      </c>
    </row>
    <row r="91" spans="4:37" ht="16">
      <c r="D91" s="16" t="s">
        <v>144</v>
      </c>
      <c r="E91" s="26"/>
      <c r="F91" s="26"/>
      <c r="G91" s="3"/>
      <c r="H91" s="3"/>
      <c r="I91" s="2">
        <v>748</v>
      </c>
      <c r="J91" s="2">
        <v>467</v>
      </c>
      <c r="K91" s="2">
        <v>340</v>
      </c>
      <c r="L91" s="2">
        <v>218</v>
      </c>
      <c r="M91" s="2">
        <v>638</v>
      </c>
      <c r="N91" s="2">
        <v>720</v>
      </c>
      <c r="O91" s="2">
        <v>892</v>
      </c>
      <c r="P91" s="2">
        <v>446</v>
      </c>
      <c r="Q91" s="3">
        <v>1744</v>
      </c>
      <c r="R91" s="3">
        <v>1631</v>
      </c>
      <c r="S91" s="3">
        <v>1155</v>
      </c>
      <c r="T91" s="3">
        <v>2280</v>
      </c>
      <c r="U91" s="3">
        <v>2417</v>
      </c>
      <c r="V91" s="3">
        <v>-6515</v>
      </c>
      <c r="W91" s="2">
        <v>85</v>
      </c>
      <c r="X91" s="2">
        <v>415</v>
      </c>
      <c r="Y91" s="3">
        <f t="shared" ref="Y91:Y153" si="10">AK91</f>
        <v>-1926</v>
      </c>
      <c r="Z91" s="2"/>
      <c r="AA91" s="2"/>
      <c r="AB91" s="2"/>
      <c r="AC91" s="2"/>
      <c r="AD91" s="2"/>
      <c r="AE91" s="89" t="s">
        <v>144</v>
      </c>
      <c r="AF91" s="90"/>
      <c r="AG91" s="92">
        <v>2417</v>
      </c>
      <c r="AH91" s="92">
        <v>-6515</v>
      </c>
      <c r="AI91" s="91">
        <v>85</v>
      </c>
      <c r="AJ91" s="91">
        <v>415</v>
      </c>
      <c r="AK91" s="92">
        <v>-1926</v>
      </c>
    </row>
    <row r="92" spans="4:37" ht="16">
      <c r="D92" s="16" t="s">
        <v>145</v>
      </c>
      <c r="E92" s="26"/>
      <c r="F92" s="26"/>
      <c r="G92" s="3"/>
      <c r="H92" s="3"/>
      <c r="I92" s="3">
        <v>8003</v>
      </c>
      <c r="J92" s="3">
        <v>9096</v>
      </c>
      <c r="K92" s="3">
        <v>13115</v>
      </c>
      <c r="L92" s="3">
        <v>25060</v>
      </c>
      <c r="M92" s="3">
        <v>43457</v>
      </c>
      <c r="N92" s="3">
        <v>58796</v>
      </c>
      <c r="O92" s="3">
        <v>65225</v>
      </c>
      <c r="P92" s="3">
        <v>70064</v>
      </c>
      <c r="Q92" s="3">
        <v>75409</v>
      </c>
      <c r="R92" s="3">
        <v>84077</v>
      </c>
      <c r="S92" s="3">
        <v>93380</v>
      </c>
      <c r="T92" s="3">
        <v>83007</v>
      </c>
      <c r="U92" s="3">
        <v>77433</v>
      </c>
      <c r="V92" s="3">
        <v>180211</v>
      </c>
      <c r="W92" s="3">
        <v>183149</v>
      </c>
      <c r="X92" s="3">
        <v>115332</v>
      </c>
      <c r="Y92" s="3">
        <f t="shared" si="10"/>
        <v>148380</v>
      </c>
      <c r="Z92" s="3"/>
      <c r="AA92" s="3"/>
      <c r="AB92" s="3"/>
      <c r="AC92" s="3"/>
      <c r="AD92" s="3"/>
      <c r="AE92" s="89" t="s">
        <v>145</v>
      </c>
      <c r="AF92" s="90"/>
      <c r="AG92" s="92">
        <v>77433</v>
      </c>
      <c r="AH92" s="92">
        <v>180211</v>
      </c>
      <c r="AI92" s="92">
        <v>183149</v>
      </c>
      <c r="AJ92" s="92">
        <v>115332</v>
      </c>
      <c r="AK92" s="92">
        <v>148380</v>
      </c>
    </row>
    <row r="93" spans="4:37" ht="16">
      <c r="D93" s="16" t="s">
        <v>146</v>
      </c>
      <c r="E93" s="26"/>
      <c r="F93" s="26"/>
      <c r="G93" s="2"/>
      <c r="H93" s="2"/>
      <c r="I93" s="2">
        <v>0</v>
      </c>
      <c r="J93" s="2">
        <v>682</v>
      </c>
      <c r="K93" s="2">
        <v>984</v>
      </c>
      <c r="L93" s="3">
        <v>2476</v>
      </c>
      <c r="M93" s="3">
        <v>3944</v>
      </c>
      <c r="N93" s="3">
        <v>4935</v>
      </c>
      <c r="O93" s="3">
        <v>5228</v>
      </c>
      <c r="P93" s="3">
        <v>6777</v>
      </c>
      <c r="Q93" s="3">
        <v>10470</v>
      </c>
      <c r="R93" s="3">
        <v>10679</v>
      </c>
      <c r="S93" s="3">
        <v>18725</v>
      </c>
      <c r="T93" s="3">
        <v>16213</v>
      </c>
      <c r="U93" s="3">
        <v>16141</v>
      </c>
      <c r="V93" s="3">
        <v>38963</v>
      </c>
      <c r="W93" s="3">
        <v>37245</v>
      </c>
      <c r="X93" s="3">
        <v>23998</v>
      </c>
      <c r="Y93" s="3">
        <f t="shared" si="10"/>
        <v>31486</v>
      </c>
      <c r="Z93" s="3"/>
      <c r="AA93" s="3"/>
      <c r="AB93" s="3"/>
      <c r="AC93" s="3"/>
      <c r="AD93" s="3"/>
      <c r="AE93" s="89" t="s">
        <v>146</v>
      </c>
      <c r="AF93" s="90"/>
      <c r="AG93" s="92">
        <v>16141</v>
      </c>
      <c r="AH93" s="92">
        <v>38963</v>
      </c>
      <c r="AI93" s="92">
        <v>37245</v>
      </c>
      <c r="AJ93" s="92">
        <v>23998</v>
      </c>
      <c r="AK93" s="92">
        <v>31486</v>
      </c>
    </row>
    <row r="94" spans="4:37" ht="16">
      <c r="D94" s="16" t="s">
        <v>147</v>
      </c>
      <c r="E94" s="26"/>
      <c r="F94" s="26"/>
      <c r="G94" s="2"/>
      <c r="H94" s="2"/>
      <c r="I94" s="2">
        <v>0</v>
      </c>
      <c r="J94" s="2">
        <v>0</v>
      </c>
      <c r="K94" s="2">
        <v>0</v>
      </c>
      <c r="L94" s="2">
        <v>0</v>
      </c>
      <c r="M94" s="2">
        <v>0</v>
      </c>
      <c r="N94" s="2">
        <v>0</v>
      </c>
      <c r="O94" s="2">
        <v>0</v>
      </c>
      <c r="P94" s="3">
        <v>-4049</v>
      </c>
      <c r="Q94" s="2">
        <v>620</v>
      </c>
      <c r="R94" s="3">
        <v>4073</v>
      </c>
      <c r="S94" s="2">
        <v>0</v>
      </c>
      <c r="T94" s="2">
        <v>535</v>
      </c>
      <c r="U94" s="2">
        <v>86</v>
      </c>
      <c r="V94" s="2">
        <v>0</v>
      </c>
      <c r="W94" s="2">
        <v>-392</v>
      </c>
      <c r="X94" s="2">
        <v>-785</v>
      </c>
      <c r="Y94" s="3">
        <f t="shared" si="10"/>
        <v>301</v>
      </c>
      <c r="Z94" s="2"/>
      <c r="AA94" s="2"/>
      <c r="AB94" s="2"/>
      <c r="AC94" s="2"/>
      <c r="AD94" s="2"/>
      <c r="AE94" s="89" t="s">
        <v>147</v>
      </c>
      <c r="AF94" s="90"/>
      <c r="AG94" s="91">
        <v>86</v>
      </c>
      <c r="AH94" s="91">
        <v>0</v>
      </c>
      <c r="AI94" s="91">
        <v>-392</v>
      </c>
      <c r="AJ94" s="91">
        <v>-785</v>
      </c>
      <c r="AK94" s="91">
        <v>301</v>
      </c>
    </row>
    <row r="95" spans="4:37" ht="16">
      <c r="D95" s="16" t="s">
        <v>148</v>
      </c>
      <c r="E95" s="26"/>
      <c r="F95" s="26"/>
      <c r="G95" s="2"/>
      <c r="H95" s="2"/>
      <c r="I95" s="2">
        <v>0</v>
      </c>
      <c r="J95" s="2">
        <v>682</v>
      </c>
      <c r="K95" s="2">
        <v>984</v>
      </c>
      <c r="L95" s="3">
        <v>2476</v>
      </c>
      <c r="M95" s="3">
        <v>3944</v>
      </c>
      <c r="N95" s="3">
        <v>4935</v>
      </c>
      <c r="O95" s="3">
        <v>5228</v>
      </c>
      <c r="P95" s="3">
        <v>2728</v>
      </c>
      <c r="Q95" s="3">
        <v>11090</v>
      </c>
      <c r="R95" s="3">
        <v>14751</v>
      </c>
      <c r="S95" s="3">
        <v>18725</v>
      </c>
      <c r="T95" s="3">
        <v>16747</v>
      </c>
      <c r="U95" s="3">
        <v>16227</v>
      </c>
      <c r="V95" s="3">
        <v>38963</v>
      </c>
      <c r="W95" s="3">
        <v>36854</v>
      </c>
      <c r="X95" s="3">
        <v>23213</v>
      </c>
      <c r="Y95" s="3">
        <f t="shared" si="10"/>
        <v>31787</v>
      </c>
      <c r="Z95" s="3"/>
      <c r="AA95" s="3"/>
      <c r="AB95" s="3"/>
      <c r="AC95" s="3"/>
      <c r="AD95" s="3"/>
      <c r="AE95" s="89" t="s">
        <v>148</v>
      </c>
      <c r="AF95" s="90"/>
      <c r="AG95" s="92">
        <v>16227</v>
      </c>
      <c r="AH95" s="92">
        <v>38963</v>
      </c>
      <c r="AI95" s="92">
        <v>36854</v>
      </c>
      <c r="AJ95" s="92">
        <v>23213</v>
      </c>
      <c r="AK95" s="92">
        <v>31787</v>
      </c>
    </row>
    <row r="96" spans="4:37" ht="16">
      <c r="D96" s="16" t="s">
        <v>149</v>
      </c>
      <c r="E96" s="26"/>
      <c r="F96" s="26"/>
      <c r="G96" s="3"/>
      <c r="H96" s="3"/>
      <c r="I96" s="3">
        <v>8003</v>
      </c>
      <c r="J96" s="3">
        <v>8414</v>
      </c>
      <c r="K96" s="3">
        <v>12131</v>
      </c>
      <c r="L96" s="3">
        <v>22584</v>
      </c>
      <c r="M96" s="3">
        <v>39514</v>
      </c>
      <c r="N96" s="3">
        <v>53862</v>
      </c>
      <c r="O96" s="3">
        <v>59997</v>
      </c>
      <c r="P96" s="3">
        <v>67336</v>
      </c>
      <c r="Q96" s="3">
        <v>64319</v>
      </c>
      <c r="R96" s="3">
        <v>69326</v>
      </c>
      <c r="S96" s="3">
        <v>74656</v>
      </c>
      <c r="T96" s="3">
        <v>66260</v>
      </c>
      <c r="U96" s="3">
        <v>61207</v>
      </c>
      <c r="V96" s="3">
        <v>141248</v>
      </c>
      <c r="W96" s="3">
        <v>146295</v>
      </c>
      <c r="X96" s="3">
        <v>92119</v>
      </c>
      <c r="Y96" s="3">
        <f t="shared" si="10"/>
        <v>116593</v>
      </c>
      <c r="Z96" s="3"/>
      <c r="AA96" s="3"/>
      <c r="AB96" s="3"/>
      <c r="AC96" s="3"/>
      <c r="AD96" s="3"/>
      <c r="AE96" s="89" t="s">
        <v>149</v>
      </c>
      <c r="AF96" s="90"/>
      <c r="AG96" s="92">
        <v>61207</v>
      </c>
      <c r="AH96" s="92">
        <v>141248</v>
      </c>
      <c r="AI96" s="92">
        <v>146295</v>
      </c>
      <c r="AJ96" s="92">
        <v>92119</v>
      </c>
      <c r="AK96" s="92">
        <v>116593</v>
      </c>
    </row>
    <row r="97" spans="4:37" ht="16">
      <c r="D97" s="16" t="s">
        <v>150</v>
      </c>
      <c r="E97" s="26"/>
      <c r="F97" s="26"/>
      <c r="G97" s="2"/>
      <c r="H97" s="2"/>
      <c r="I97" s="2">
        <v>0</v>
      </c>
      <c r="J97" s="2">
        <v>0</v>
      </c>
      <c r="K97" s="2">
        <v>0</v>
      </c>
      <c r="L97" s="2">
        <v>0</v>
      </c>
      <c r="M97" s="2">
        <v>0</v>
      </c>
      <c r="N97" s="2">
        <v>0</v>
      </c>
      <c r="O97" s="2">
        <v>0</v>
      </c>
      <c r="P97" s="2">
        <v>0</v>
      </c>
      <c r="Q97" s="2">
        <v>0</v>
      </c>
      <c r="R97" s="2">
        <v>0</v>
      </c>
      <c r="S97" s="2">
        <v>0</v>
      </c>
      <c r="T97" s="2">
        <v>0</v>
      </c>
      <c r="U97" s="2">
        <v>0</v>
      </c>
      <c r="V97" s="2">
        <v>0</v>
      </c>
      <c r="W97" s="2">
        <v>0</v>
      </c>
      <c r="X97" s="2">
        <v>0</v>
      </c>
      <c r="Y97" s="3">
        <f t="shared" si="10"/>
        <v>0</v>
      </c>
      <c r="Z97" s="2"/>
      <c r="AA97" s="2"/>
      <c r="AB97" s="2"/>
      <c r="AC97" s="2"/>
      <c r="AD97" s="2"/>
      <c r="AE97" s="89" t="s">
        <v>150</v>
      </c>
      <c r="AF97" s="90"/>
      <c r="AG97" s="91">
        <v>0</v>
      </c>
      <c r="AH97" s="91">
        <v>0</v>
      </c>
      <c r="AI97" s="91">
        <v>0</v>
      </c>
      <c r="AJ97" s="91">
        <v>0</v>
      </c>
      <c r="AK97" s="91">
        <v>0</v>
      </c>
    </row>
    <row r="98" spans="4:37" ht="31">
      <c r="D98" s="16" t="s">
        <v>151</v>
      </c>
      <c r="E98" s="26"/>
      <c r="F98" s="26"/>
      <c r="G98" s="3"/>
      <c r="H98" s="3"/>
      <c r="I98" s="3">
        <v>8003</v>
      </c>
      <c r="J98" s="3">
        <v>8414</v>
      </c>
      <c r="K98" s="3">
        <v>12131</v>
      </c>
      <c r="L98" s="3">
        <v>22584</v>
      </c>
      <c r="M98" s="3">
        <v>39514</v>
      </c>
      <c r="N98" s="3">
        <v>53862</v>
      </c>
      <c r="O98" s="3">
        <v>59997</v>
      </c>
      <c r="P98" s="3">
        <v>67336</v>
      </c>
      <c r="Q98" s="3">
        <v>64319</v>
      </c>
      <c r="R98" s="3">
        <v>69326</v>
      </c>
      <c r="S98" s="3">
        <v>74656</v>
      </c>
      <c r="T98" s="3">
        <v>66260</v>
      </c>
      <c r="U98" s="3">
        <v>61207</v>
      </c>
      <c r="V98" s="3">
        <v>141248</v>
      </c>
      <c r="W98" s="3">
        <v>146295</v>
      </c>
      <c r="X98" s="3">
        <v>92119</v>
      </c>
      <c r="Y98" s="3">
        <f t="shared" si="10"/>
        <v>116593</v>
      </c>
      <c r="Z98" s="3"/>
      <c r="AA98" s="3"/>
      <c r="AB98" s="3"/>
      <c r="AC98" s="3"/>
      <c r="AD98" s="3"/>
      <c r="AE98" s="89" t="s">
        <v>151</v>
      </c>
      <c r="AF98" s="90"/>
      <c r="AG98" s="92">
        <v>61207</v>
      </c>
      <c r="AH98" s="92">
        <v>141248</v>
      </c>
      <c r="AI98" s="92">
        <v>146295</v>
      </c>
      <c r="AJ98" s="92">
        <v>92119</v>
      </c>
      <c r="AK98" s="92">
        <v>116593</v>
      </c>
    </row>
    <row r="99" spans="4:37">
      <c r="M99" s="1"/>
      <c r="N99" s="1"/>
      <c r="O99" s="1"/>
      <c r="P99" s="1"/>
      <c r="Q99" s="1"/>
      <c r="R99" s="1"/>
      <c r="S99" s="1"/>
      <c r="T99" s="1"/>
      <c r="U99" s="1"/>
      <c r="V99" s="1"/>
      <c r="W99" s="1"/>
      <c r="X99" s="1"/>
      <c r="Y99" s="3">
        <f t="shared" si="10"/>
        <v>0</v>
      </c>
      <c r="Z99" s="1"/>
      <c r="AA99" s="1"/>
      <c r="AB99" s="1"/>
      <c r="AC99" s="1"/>
      <c r="AD99" s="1"/>
      <c r="AE99" s="1"/>
    </row>
    <row r="100" spans="4:37" ht="16">
      <c r="D100" s="12" t="s">
        <v>152</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89" t="s">
        <v>152</v>
      </c>
      <c r="AF100" s="90"/>
      <c r="AG100" s="91"/>
      <c r="AH100" s="91"/>
      <c r="AI100" s="91"/>
      <c r="AJ100" s="91"/>
      <c r="AK100" s="91"/>
    </row>
    <row r="101" spans="4:37" ht="16">
      <c r="D101" s="18" t="s">
        <v>153</v>
      </c>
      <c r="E101" s="28"/>
      <c r="F101" s="28"/>
      <c r="H101" s="18"/>
      <c r="I101" s="8"/>
      <c r="J101" s="3">
        <v>9096</v>
      </c>
      <c r="K101" s="3">
        <v>13115</v>
      </c>
      <c r="L101" s="3">
        <v>25060</v>
      </c>
      <c r="M101" s="3">
        <v>43457</v>
      </c>
      <c r="N101" s="3">
        <v>58796</v>
      </c>
      <c r="O101" s="3">
        <v>65225</v>
      </c>
      <c r="P101" s="3">
        <v>70064</v>
      </c>
      <c r="Q101" s="3">
        <v>75409</v>
      </c>
      <c r="R101" s="3">
        <v>84077</v>
      </c>
      <c r="S101" s="3">
        <v>93380</v>
      </c>
      <c r="T101" s="3">
        <v>83007</v>
      </c>
      <c r="U101" s="3">
        <v>77433</v>
      </c>
      <c r="V101" s="3">
        <v>180211</v>
      </c>
      <c r="W101" s="3">
        <v>183149</v>
      </c>
      <c r="X101" s="3">
        <v>115332</v>
      </c>
      <c r="Y101" s="3">
        <f t="shared" si="10"/>
        <v>148380</v>
      </c>
      <c r="Z101" s="3"/>
      <c r="AA101" s="3"/>
      <c r="AB101" s="3"/>
      <c r="AC101" s="3"/>
      <c r="AD101" s="3"/>
      <c r="AE101" s="89" t="s">
        <v>153</v>
      </c>
      <c r="AF101" s="90"/>
      <c r="AG101" s="92">
        <v>77433</v>
      </c>
      <c r="AH101" s="92">
        <v>180211</v>
      </c>
      <c r="AI101" s="92">
        <v>183149</v>
      </c>
      <c r="AJ101" s="92">
        <v>115332</v>
      </c>
      <c r="AK101" s="92">
        <v>148380</v>
      </c>
    </row>
    <row r="102" spans="4:37" ht="16">
      <c r="D102" s="13" t="s">
        <v>154</v>
      </c>
      <c r="E102" s="23"/>
      <c r="F102" s="23"/>
      <c r="H102" s="13"/>
      <c r="I102" s="8"/>
      <c r="J102" s="3">
        <v>19369</v>
      </c>
      <c r="K102" s="3">
        <v>18884</v>
      </c>
      <c r="L102" s="3">
        <v>12375</v>
      </c>
      <c r="M102" s="3">
        <v>9623</v>
      </c>
      <c r="N102" s="3">
        <v>19483</v>
      </c>
      <c r="O102" s="3">
        <v>28153</v>
      </c>
      <c r="P102" s="3">
        <v>64629</v>
      </c>
      <c r="Q102" s="3">
        <v>36118</v>
      </c>
      <c r="R102" s="3">
        <v>38580</v>
      </c>
      <c r="S102" s="3">
        <v>31533</v>
      </c>
      <c r="T102" s="3">
        <v>33345</v>
      </c>
      <c r="U102" s="3">
        <v>46342</v>
      </c>
      <c r="V102" s="3">
        <v>48977</v>
      </c>
      <c r="W102" s="3">
        <v>47838</v>
      </c>
      <c r="X102" s="3">
        <v>45977</v>
      </c>
      <c r="Y102" s="3">
        <f t="shared" si="10"/>
        <v>37337</v>
      </c>
      <c r="Z102" s="3"/>
      <c r="AA102" s="3"/>
      <c r="AB102" s="3"/>
      <c r="AC102" s="3"/>
      <c r="AD102" s="3"/>
      <c r="AE102" s="89" t="s">
        <v>154</v>
      </c>
      <c r="AF102" s="90"/>
      <c r="AG102" s="92">
        <v>46342</v>
      </c>
      <c r="AH102" s="92">
        <v>48977</v>
      </c>
      <c r="AI102" s="92">
        <v>47838</v>
      </c>
      <c r="AJ102" s="92">
        <v>45977</v>
      </c>
      <c r="AK102" s="92">
        <v>37337</v>
      </c>
    </row>
    <row r="103" spans="4:37" ht="16">
      <c r="D103" s="15" t="s">
        <v>155</v>
      </c>
      <c r="E103" s="25"/>
      <c r="F103" s="25"/>
      <c r="H103" s="6"/>
      <c r="I103" s="8"/>
      <c r="J103" s="4">
        <v>16321</v>
      </c>
      <c r="K103" s="4">
        <v>11590</v>
      </c>
      <c r="L103" s="4">
        <v>9885</v>
      </c>
      <c r="M103" s="4">
        <v>8390</v>
      </c>
      <c r="N103" s="4">
        <v>16999</v>
      </c>
      <c r="O103" s="4">
        <v>26658</v>
      </c>
      <c r="P103" s="4">
        <v>53541</v>
      </c>
      <c r="Q103" s="4">
        <v>28082</v>
      </c>
      <c r="R103" s="4">
        <v>30893</v>
      </c>
      <c r="S103" s="4">
        <v>27761</v>
      </c>
      <c r="T103" s="4">
        <v>28844</v>
      </c>
      <c r="U103" s="4">
        <v>35256</v>
      </c>
      <c r="V103" s="4">
        <v>36893</v>
      </c>
      <c r="W103" s="4">
        <v>40291</v>
      </c>
      <c r="X103" s="4">
        <v>43952</v>
      </c>
      <c r="Y103" s="3">
        <f t="shared" si="10"/>
        <v>43285</v>
      </c>
      <c r="Z103" s="4"/>
      <c r="AA103" s="4"/>
      <c r="AB103" s="4"/>
      <c r="AC103" s="4"/>
      <c r="AD103" s="4"/>
      <c r="AE103" s="96" t="s">
        <v>155</v>
      </c>
      <c r="AF103" s="90"/>
      <c r="AG103" s="94">
        <v>35256</v>
      </c>
      <c r="AH103" s="94">
        <v>36893</v>
      </c>
      <c r="AI103" s="94">
        <v>40291</v>
      </c>
      <c r="AJ103" s="94">
        <v>43952</v>
      </c>
      <c r="AK103" s="94">
        <v>43285</v>
      </c>
    </row>
    <row r="104" spans="4:37" ht="16">
      <c r="D104" s="15" t="s">
        <v>156</v>
      </c>
      <c r="E104" s="25"/>
      <c r="F104" s="25"/>
      <c r="H104" s="15"/>
      <c r="I104" s="8"/>
      <c r="J104" s="5">
        <v>-583</v>
      </c>
      <c r="K104" s="5">
        <v>-80</v>
      </c>
      <c r="L104" s="5">
        <v>-115</v>
      </c>
      <c r="M104" s="5">
        <v>77</v>
      </c>
      <c r="N104" s="5">
        <v>-98</v>
      </c>
      <c r="O104" s="5">
        <v>16</v>
      </c>
      <c r="P104" s="5">
        <v>-134</v>
      </c>
      <c r="Q104" s="5">
        <v>35</v>
      </c>
      <c r="R104" s="4">
        <v>2239</v>
      </c>
      <c r="S104" s="5">
        <v>19</v>
      </c>
      <c r="T104" s="4">
        <v>-2330</v>
      </c>
      <c r="U104" s="5">
        <v>312</v>
      </c>
      <c r="V104" s="5">
        <v>297</v>
      </c>
      <c r="W104" s="4">
        <v>2860</v>
      </c>
      <c r="X104" s="4">
        <v>4452</v>
      </c>
      <c r="Y104" s="3">
        <f t="shared" si="10"/>
        <v>2202</v>
      </c>
      <c r="Z104" s="4"/>
      <c r="AA104" s="4"/>
      <c r="AB104" s="4"/>
      <c r="AC104" s="4"/>
      <c r="AD104" s="4"/>
      <c r="AE104" s="96" t="s">
        <v>156</v>
      </c>
      <c r="AF104" s="90"/>
      <c r="AG104" s="90">
        <v>312</v>
      </c>
      <c r="AH104" s="90">
        <v>297</v>
      </c>
      <c r="AI104" s="94">
        <v>2860</v>
      </c>
      <c r="AJ104" s="94">
        <v>4452</v>
      </c>
      <c r="AK104" s="94">
        <v>2202</v>
      </c>
    </row>
    <row r="105" spans="4:37" ht="16">
      <c r="D105" s="15" t="s">
        <v>157</v>
      </c>
      <c r="E105" s="25"/>
      <c r="F105" s="25"/>
      <c r="H105" s="15"/>
      <c r="I105" s="8"/>
      <c r="J105" s="5">
        <v>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157</v>
      </c>
      <c r="AF105" s="90"/>
      <c r="AG105" s="90">
        <v>0</v>
      </c>
      <c r="AH105" s="90">
        <v>0</v>
      </c>
      <c r="AI105" s="90">
        <v>0</v>
      </c>
      <c r="AJ105" s="90">
        <v>0</v>
      </c>
      <c r="AK105" s="90">
        <v>0</v>
      </c>
    </row>
    <row r="106" spans="4:37" ht="16">
      <c r="D106" s="15" t="s">
        <v>158</v>
      </c>
      <c r="E106" s="25"/>
      <c r="F106" s="25"/>
      <c r="H106" s="15"/>
      <c r="I106" s="8"/>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158</v>
      </c>
      <c r="AF106" s="90"/>
      <c r="AG106" s="90">
        <v>0</v>
      </c>
      <c r="AH106" s="90">
        <v>0</v>
      </c>
      <c r="AI106" s="90">
        <v>0</v>
      </c>
      <c r="AJ106" s="90">
        <v>0</v>
      </c>
      <c r="AK106" s="90">
        <v>0</v>
      </c>
    </row>
    <row r="107" spans="4:37" ht="16">
      <c r="D107" s="15" t="s">
        <v>159</v>
      </c>
      <c r="E107" s="25"/>
      <c r="F107" s="25"/>
      <c r="H107" s="15"/>
      <c r="I107" s="8"/>
      <c r="J107" s="5">
        <v>0</v>
      </c>
      <c r="K107" s="5">
        <v>742</v>
      </c>
      <c r="L107" s="5">
        <v>378</v>
      </c>
      <c r="M107" s="4">
        <v>-2745</v>
      </c>
      <c r="N107" s="4">
        <v>-1088</v>
      </c>
      <c r="O107" s="5">
        <v>-370</v>
      </c>
      <c r="P107" s="5">
        <v>-355</v>
      </c>
      <c r="Q107" s="5">
        <v>281</v>
      </c>
      <c r="R107" s="5">
        <v>-31</v>
      </c>
      <c r="S107" s="5">
        <v>157</v>
      </c>
      <c r="T107" s="5">
        <v>-6</v>
      </c>
      <c r="U107" s="5">
        <v>-39</v>
      </c>
      <c r="V107" s="5">
        <v>26</v>
      </c>
      <c r="W107" s="5">
        <v>177</v>
      </c>
      <c r="X107" s="5">
        <v>72</v>
      </c>
      <c r="Y107" s="3">
        <f t="shared" si="10"/>
        <v>-97</v>
      </c>
      <c r="Z107" s="5"/>
      <c r="AA107" s="5"/>
      <c r="AB107" s="5"/>
      <c r="AC107" s="5"/>
      <c r="AD107" s="5"/>
      <c r="AE107" s="96" t="s">
        <v>159</v>
      </c>
      <c r="AF107" s="90"/>
      <c r="AG107" s="90">
        <v>-39</v>
      </c>
      <c r="AH107" s="90">
        <v>26</v>
      </c>
      <c r="AI107" s="90">
        <v>177</v>
      </c>
      <c r="AJ107" s="90">
        <v>72</v>
      </c>
      <c r="AK107" s="90">
        <v>-97</v>
      </c>
    </row>
    <row r="108" spans="4:37" ht="16">
      <c r="D108" s="15" t="s">
        <v>160</v>
      </c>
      <c r="E108" s="25"/>
      <c r="F108" s="25"/>
      <c r="H108" s="15"/>
      <c r="I108" s="8"/>
      <c r="J108" s="5">
        <v>0</v>
      </c>
      <c r="K108" s="5">
        <v>0</v>
      </c>
      <c r="L108" s="5">
        <v>0</v>
      </c>
      <c r="M108" s="5">
        <v>0</v>
      </c>
      <c r="N108" s="5">
        <v>0</v>
      </c>
      <c r="O108" s="5">
        <v>0</v>
      </c>
      <c r="P108" s="5">
        <v>0</v>
      </c>
      <c r="Q108" s="5">
        <v>0</v>
      </c>
      <c r="R108" s="5">
        <v>0</v>
      </c>
      <c r="S108" s="5">
        <v>0</v>
      </c>
      <c r="T108" s="5">
        <v>0</v>
      </c>
      <c r="U108" s="5">
        <v>0</v>
      </c>
      <c r="V108" s="5">
        <v>0</v>
      </c>
      <c r="W108" s="5">
        <v>0</v>
      </c>
      <c r="X108" s="5">
        <v>0</v>
      </c>
      <c r="Y108" s="3">
        <f t="shared" si="10"/>
        <v>1685</v>
      </c>
      <c r="Z108" s="5"/>
      <c r="AA108" s="5"/>
      <c r="AB108" s="5"/>
      <c r="AC108" s="5"/>
      <c r="AD108" s="5"/>
      <c r="AE108" s="96" t="s">
        <v>160</v>
      </c>
      <c r="AF108" s="90"/>
      <c r="AG108" s="90">
        <v>0</v>
      </c>
      <c r="AH108" s="90">
        <v>0</v>
      </c>
      <c r="AI108" s="90">
        <v>0</v>
      </c>
      <c r="AJ108" s="90">
        <v>0</v>
      </c>
      <c r="AK108" s="94">
        <v>1685</v>
      </c>
    </row>
    <row r="109" spans="4:37" ht="16">
      <c r="D109" s="15" t="s">
        <v>161</v>
      </c>
      <c r="E109" s="25"/>
      <c r="F109" s="25"/>
      <c r="H109" s="15"/>
      <c r="I109" s="8"/>
      <c r="J109" s="5">
        <v>-431</v>
      </c>
      <c r="K109" s="5">
        <v>-870</v>
      </c>
      <c r="L109" s="4">
        <v>-1229</v>
      </c>
      <c r="M109" s="5">
        <v>-504</v>
      </c>
      <c r="N109" s="4">
        <v>-3296</v>
      </c>
      <c r="O109" s="4">
        <v>-6503</v>
      </c>
      <c r="P109" s="4">
        <v>-1894</v>
      </c>
      <c r="Q109" s="4">
        <v>-3929</v>
      </c>
      <c r="R109" s="4">
        <v>-4729</v>
      </c>
      <c r="S109" s="4">
        <v>-5923</v>
      </c>
      <c r="T109" s="4">
        <v>-4690</v>
      </c>
      <c r="U109" s="4">
        <v>-2993</v>
      </c>
      <c r="V109" s="5">
        <v>-370</v>
      </c>
      <c r="W109" s="4">
        <v>-5910</v>
      </c>
      <c r="X109" s="4">
        <v>-8509</v>
      </c>
      <c r="Y109" s="3">
        <f t="shared" si="10"/>
        <v>-14905</v>
      </c>
      <c r="Z109" s="4"/>
      <c r="AA109" s="4"/>
      <c r="AB109" s="4"/>
      <c r="AC109" s="4"/>
      <c r="AD109" s="4"/>
      <c r="AE109" s="96" t="s">
        <v>161</v>
      </c>
      <c r="AF109" s="90"/>
      <c r="AG109" s="94">
        <v>-2993</v>
      </c>
      <c r="AH109" s="90">
        <v>-370</v>
      </c>
      <c r="AI109" s="94">
        <v>-5910</v>
      </c>
      <c r="AJ109" s="94">
        <v>-8509</v>
      </c>
      <c r="AK109" s="94">
        <v>-14905</v>
      </c>
    </row>
    <row r="110" spans="4:37" ht="16">
      <c r="D110" s="15" t="s">
        <v>162</v>
      </c>
      <c r="E110" s="25"/>
      <c r="F110" s="25"/>
      <c r="H110" s="15"/>
      <c r="I110" s="8"/>
      <c r="J110" s="5">
        <v>0</v>
      </c>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162</v>
      </c>
      <c r="AF110" s="90"/>
      <c r="AG110" s="90">
        <v>0</v>
      </c>
      <c r="AH110" s="90">
        <v>0</v>
      </c>
      <c r="AI110" s="90">
        <v>0</v>
      </c>
      <c r="AJ110" s="90">
        <v>0</v>
      </c>
      <c r="AK110" s="90">
        <v>0</v>
      </c>
    </row>
    <row r="111" spans="4:37" ht="16">
      <c r="D111" s="15" t="s">
        <v>163</v>
      </c>
      <c r="E111" s="25"/>
      <c r="F111" s="25"/>
      <c r="H111" s="15"/>
      <c r="I111" s="8"/>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163</v>
      </c>
      <c r="AF111" s="90"/>
      <c r="AG111" s="90">
        <v>0</v>
      </c>
      <c r="AH111" s="90">
        <v>0</v>
      </c>
      <c r="AI111" s="90">
        <v>0</v>
      </c>
      <c r="AJ111" s="90">
        <v>0</v>
      </c>
      <c r="AK111" s="90">
        <v>0</v>
      </c>
    </row>
    <row r="112" spans="4:37" ht="16">
      <c r="D112" s="15" t="s">
        <v>164</v>
      </c>
      <c r="E112" s="25"/>
      <c r="F112" s="25"/>
      <c r="H112" s="15"/>
      <c r="I112" s="8"/>
      <c r="J112" s="4">
        <v>4063</v>
      </c>
      <c r="K112" s="4">
        <v>7501</v>
      </c>
      <c r="L112" s="4">
        <v>3456</v>
      </c>
      <c r="M112" s="4">
        <v>4405</v>
      </c>
      <c r="N112" s="4">
        <v>6967</v>
      </c>
      <c r="O112" s="4">
        <v>8352</v>
      </c>
      <c r="P112" s="4">
        <v>13470</v>
      </c>
      <c r="Q112" s="4">
        <v>11649</v>
      </c>
      <c r="R112" s="4">
        <v>10208</v>
      </c>
      <c r="S112" s="4">
        <v>9520</v>
      </c>
      <c r="T112" s="4">
        <v>11527</v>
      </c>
      <c r="U112" s="4">
        <v>13806</v>
      </c>
      <c r="V112" s="4">
        <v>12131</v>
      </c>
      <c r="W112" s="4">
        <v>10420</v>
      </c>
      <c r="X112" s="4">
        <v>6011</v>
      </c>
      <c r="Y112" s="3">
        <f t="shared" si="10"/>
        <v>5168</v>
      </c>
      <c r="Z112" s="4"/>
      <c r="AA112" s="4"/>
      <c r="AB112" s="4"/>
      <c r="AC112" s="4"/>
      <c r="AD112" s="4"/>
      <c r="AE112" s="96" t="s">
        <v>164</v>
      </c>
      <c r="AF112" s="90"/>
      <c r="AG112" s="94">
        <v>13806</v>
      </c>
      <c r="AH112" s="94">
        <v>12131</v>
      </c>
      <c r="AI112" s="94">
        <v>10420</v>
      </c>
      <c r="AJ112" s="94">
        <v>6011</v>
      </c>
      <c r="AK112" s="94">
        <v>5168</v>
      </c>
    </row>
    <row r="113" spans="4:37" ht="16">
      <c r="D113" s="15" t="s">
        <v>165</v>
      </c>
      <c r="E113" s="25"/>
      <c r="F113" s="25"/>
      <c r="H113" s="15"/>
      <c r="I113" s="8"/>
      <c r="J113" s="5">
        <v>0</v>
      </c>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96" t="s">
        <v>165</v>
      </c>
      <c r="AF113" s="90"/>
      <c r="AG113" s="90">
        <v>0</v>
      </c>
      <c r="AH113" s="90">
        <v>0</v>
      </c>
      <c r="AI113" s="90">
        <v>0</v>
      </c>
      <c r="AJ113" s="90">
        <v>0</v>
      </c>
      <c r="AK113" s="90">
        <v>0</v>
      </c>
    </row>
    <row r="114" spans="4:37" ht="31">
      <c r="D114" s="13" t="s">
        <v>166</v>
      </c>
      <c r="E114" s="23"/>
      <c r="F114" s="23"/>
      <c r="H114" s="13"/>
      <c r="I114" s="8"/>
      <c r="J114" s="3">
        <v>28465</v>
      </c>
      <c r="K114" s="3">
        <v>31998</v>
      </c>
      <c r="L114" s="3">
        <v>37435</v>
      </c>
      <c r="M114" s="3">
        <v>53080</v>
      </c>
      <c r="N114" s="3">
        <v>78280</v>
      </c>
      <c r="O114" s="3">
        <v>93378</v>
      </c>
      <c r="P114" s="3">
        <v>134693</v>
      </c>
      <c r="Q114" s="3">
        <v>111527</v>
      </c>
      <c r="R114" s="3">
        <v>122658</v>
      </c>
      <c r="S114" s="3">
        <v>124914</v>
      </c>
      <c r="T114" s="3">
        <v>116352</v>
      </c>
      <c r="U114" s="3">
        <v>123776</v>
      </c>
      <c r="V114" s="3">
        <v>229189</v>
      </c>
      <c r="W114" s="3">
        <v>230987</v>
      </c>
      <c r="X114" s="3">
        <v>161309</v>
      </c>
      <c r="Y114" s="3">
        <f t="shared" si="10"/>
        <v>185717</v>
      </c>
      <c r="Z114" s="3"/>
      <c r="AA114" s="3"/>
      <c r="AB114" s="3"/>
      <c r="AC114" s="3"/>
      <c r="AD114" s="3"/>
      <c r="AE114" s="89" t="s">
        <v>166</v>
      </c>
      <c r="AF114" s="90"/>
      <c r="AG114" s="92">
        <v>123776</v>
      </c>
      <c r="AH114" s="92">
        <v>229189</v>
      </c>
      <c r="AI114" s="92">
        <v>230987</v>
      </c>
      <c r="AJ114" s="92">
        <v>161309</v>
      </c>
      <c r="AK114" s="92">
        <v>185717</v>
      </c>
    </row>
    <row r="115" spans="4:37" ht="16">
      <c r="D115" s="15" t="s">
        <v>167</v>
      </c>
      <c r="E115" s="25"/>
      <c r="F115" s="25"/>
      <c r="H115" s="15"/>
      <c r="I115" s="8"/>
      <c r="J115" s="4">
        <v>-3237</v>
      </c>
      <c r="K115" s="4">
        <v>1357</v>
      </c>
      <c r="L115" s="4">
        <v>-19167</v>
      </c>
      <c r="M115" s="4">
        <v>-49753</v>
      </c>
      <c r="N115" s="4">
        <v>-20380</v>
      </c>
      <c r="O115" s="4">
        <v>-4679</v>
      </c>
      <c r="P115" s="4">
        <v>-32358</v>
      </c>
      <c r="Q115" s="4">
        <v>-39212</v>
      </c>
      <c r="R115" s="4">
        <v>-49040</v>
      </c>
      <c r="S115" s="4">
        <v>6479</v>
      </c>
      <c r="T115" s="4">
        <v>-63362</v>
      </c>
      <c r="U115" s="4">
        <v>-22691</v>
      </c>
      <c r="V115" s="4">
        <v>34156</v>
      </c>
      <c r="W115" s="4">
        <v>-81542</v>
      </c>
      <c r="X115" s="4">
        <v>-23697</v>
      </c>
      <c r="Y115" s="3">
        <f t="shared" si="10"/>
        <v>88310</v>
      </c>
      <c r="Z115" s="4"/>
      <c r="AA115" s="4"/>
      <c r="AB115" s="4"/>
      <c r="AC115" s="4"/>
      <c r="AD115" s="4"/>
      <c r="AE115" s="96" t="s">
        <v>167</v>
      </c>
      <c r="AF115" s="90"/>
      <c r="AG115" s="94">
        <v>-22691</v>
      </c>
      <c r="AH115" s="94">
        <v>34156</v>
      </c>
      <c r="AI115" s="94">
        <v>-81542</v>
      </c>
      <c r="AJ115" s="94">
        <v>-23697</v>
      </c>
      <c r="AK115" s="94">
        <v>88310</v>
      </c>
    </row>
    <row r="116" spans="4:37" ht="16">
      <c r="D116" s="15" t="s">
        <v>168</v>
      </c>
      <c r="E116" s="25"/>
      <c r="F116" s="25"/>
      <c r="H116" s="15"/>
      <c r="I116" s="8"/>
      <c r="J116" s="4">
        <v>-7813</v>
      </c>
      <c r="K116" s="4">
        <v>13197</v>
      </c>
      <c r="L116" s="4">
        <v>-14003</v>
      </c>
      <c r="M116" s="4">
        <v>-28021</v>
      </c>
      <c r="N116" s="4">
        <v>-10260</v>
      </c>
      <c r="O116" s="4">
        <v>-9738</v>
      </c>
      <c r="P116" s="4">
        <v>-45263</v>
      </c>
      <c r="Q116" s="4">
        <v>-19563</v>
      </c>
      <c r="R116" s="4">
        <v>17027</v>
      </c>
      <c r="S116" s="4">
        <v>-9507</v>
      </c>
      <c r="T116" s="4">
        <v>-71885</v>
      </c>
      <c r="U116" s="4">
        <v>-6411</v>
      </c>
      <c r="V116" s="4">
        <v>87927</v>
      </c>
      <c r="W116" s="4">
        <v>-9799</v>
      </c>
      <c r="X116" s="4">
        <v>-71703</v>
      </c>
      <c r="Y116" s="3">
        <f t="shared" si="10"/>
        <v>39298</v>
      </c>
      <c r="Z116" s="4"/>
      <c r="AA116" s="4"/>
      <c r="AB116" s="4"/>
      <c r="AC116" s="4"/>
      <c r="AD116" s="4"/>
      <c r="AE116" s="96" t="s">
        <v>168</v>
      </c>
      <c r="AF116" s="90"/>
      <c r="AG116" s="94">
        <v>-6411</v>
      </c>
      <c r="AH116" s="94">
        <v>87927</v>
      </c>
      <c r="AI116" s="94">
        <v>-9799</v>
      </c>
      <c r="AJ116" s="94">
        <v>-71703</v>
      </c>
      <c r="AK116" s="94">
        <v>39298</v>
      </c>
    </row>
    <row r="117" spans="4:37" ht="31">
      <c r="D117" s="15" t="s">
        <v>169</v>
      </c>
      <c r="E117" s="25"/>
      <c r="F117" s="25"/>
      <c r="H117" s="15"/>
      <c r="I117" s="8"/>
      <c r="J117" s="4">
        <v>6369</v>
      </c>
      <c r="K117" s="4">
        <v>-3487</v>
      </c>
      <c r="L117" s="4">
        <v>20301</v>
      </c>
      <c r="M117" s="4">
        <v>66847</v>
      </c>
      <c r="N117" s="4">
        <v>24719</v>
      </c>
      <c r="O117" s="4">
        <v>1752</v>
      </c>
      <c r="P117" s="4">
        <v>11202</v>
      </c>
      <c r="Q117" s="4">
        <v>-15714</v>
      </c>
      <c r="R117" s="4">
        <v>36532</v>
      </c>
      <c r="S117" s="4">
        <v>-20191</v>
      </c>
      <c r="T117" s="4">
        <v>129872</v>
      </c>
      <c r="U117" s="4">
        <v>3837</v>
      </c>
      <c r="V117" s="4">
        <v>-65747</v>
      </c>
      <c r="W117" s="4">
        <v>38261</v>
      </c>
      <c r="X117" s="4">
        <v>94988</v>
      </c>
      <c r="Y117" s="3">
        <f t="shared" si="10"/>
        <v>-60436</v>
      </c>
      <c r="Z117" s="4"/>
      <c r="AA117" s="4"/>
      <c r="AB117" s="4"/>
      <c r="AC117" s="4"/>
      <c r="AD117" s="4"/>
      <c r="AE117" s="96" t="s">
        <v>169</v>
      </c>
      <c r="AF117" s="90"/>
      <c r="AG117" s="94">
        <v>3837</v>
      </c>
      <c r="AH117" s="94">
        <v>-65747</v>
      </c>
      <c r="AI117" s="94">
        <v>38261</v>
      </c>
      <c r="AJ117" s="94">
        <v>94988</v>
      </c>
      <c r="AK117" s="94">
        <v>-60436</v>
      </c>
    </row>
    <row r="118" spans="4:37" ht="16">
      <c r="D118" s="15" t="s">
        <v>170</v>
      </c>
      <c r="E118" s="25"/>
      <c r="F118" s="25"/>
      <c r="H118" s="15"/>
      <c r="I118" s="8"/>
      <c r="J118" s="5">
        <v>-9</v>
      </c>
      <c r="K118" s="5">
        <v>9</v>
      </c>
      <c r="L118" s="5">
        <v>0</v>
      </c>
      <c r="M118" s="5">
        <v>-253</v>
      </c>
      <c r="N118" s="4">
        <v>-19398</v>
      </c>
      <c r="O118" s="4">
        <v>-12138</v>
      </c>
      <c r="P118" s="4">
        <v>-7649</v>
      </c>
      <c r="Q118" s="4">
        <v>2995</v>
      </c>
      <c r="R118" s="5">
        <v>-628</v>
      </c>
      <c r="S118" s="5">
        <v>351</v>
      </c>
      <c r="T118" s="4">
        <v>-3545</v>
      </c>
      <c r="U118" s="4">
        <v>2247</v>
      </c>
      <c r="V118" s="4">
        <v>-1406</v>
      </c>
      <c r="W118" s="4">
        <v>3875</v>
      </c>
      <c r="X118" s="4">
        <v>4869</v>
      </c>
      <c r="Y118" s="3">
        <f t="shared" si="10"/>
        <v>2423</v>
      </c>
      <c r="Z118" s="5"/>
      <c r="AA118" s="5"/>
      <c r="AB118" s="5"/>
      <c r="AC118" s="5"/>
      <c r="AD118" s="5"/>
      <c r="AE118" s="96" t="s">
        <v>170</v>
      </c>
      <c r="AF118" s="90"/>
      <c r="AG118" s="94">
        <v>2247</v>
      </c>
      <c r="AH118" s="94">
        <v>-1406</v>
      </c>
      <c r="AI118" s="94">
        <v>3875</v>
      </c>
      <c r="AJ118" s="94">
        <v>4869</v>
      </c>
      <c r="AK118" s="94">
        <v>2423</v>
      </c>
    </row>
    <row r="119" spans="4:37" ht="16">
      <c r="D119" s="15" t="s">
        <v>171</v>
      </c>
      <c r="E119" s="25"/>
      <c r="F119" s="25"/>
      <c r="H119" s="15"/>
      <c r="I119" s="8"/>
      <c r="J119" s="5">
        <v>0</v>
      </c>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96" t="s">
        <v>171</v>
      </c>
      <c r="AF119" s="90"/>
      <c r="AG119" s="90">
        <v>0</v>
      </c>
      <c r="AH119" s="90">
        <v>0</v>
      </c>
      <c r="AI119" s="90">
        <v>0</v>
      </c>
      <c r="AJ119" s="90">
        <v>0</v>
      </c>
      <c r="AK119" s="90">
        <v>0</v>
      </c>
    </row>
    <row r="120" spans="4:37" ht="16">
      <c r="D120" s="15" t="s">
        <v>172</v>
      </c>
      <c r="E120" s="25"/>
      <c r="F120" s="25"/>
      <c r="H120" s="15"/>
      <c r="I120" s="8"/>
      <c r="J120" s="4">
        <v>-4063</v>
      </c>
      <c r="K120" s="4">
        <v>-7247</v>
      </c>
      <c r="L120" s="4">
        <v>-3456</v>
      </c>
      <c r="M120" s="4">
        <v>-4405</v>
      </c>
      <c r="N120" s="4">
        <v>-6782</v>
      </c>
      <c r="O120" s="4">
        <v>-14448</v>
      </c>
      <c r="P120" s="4">
        <v>-13399</v>
      </c>
      <c r="Q120" s="4">
        <v>-11702</v>
      </c>
      <c r="R120" s="4">
        <v>-9965</v>
      </c>
      <c r="S120" s="4">
        <v>-9558</v>
      </c>
      <c r="T120" s="4">
        <v>-11166</v>
      </c>
      <c r="U120" s="4">
        <v>-13917</v>
      </c>
      <c r="V120" s="4">
        <v>-12399</v>
      </c>
      <c r="W120" s="4">
        <v>-10198</v>
      </c>
      <c r="X120" s="4">
        <v>-6419</v>
      </c>
      <c r="Y120" s="3">
        <f t="shared" si="10"/>
        <v>-5379</v>
      </c>
      <c r="Z120" s="4"/>
      <c r="AA120" s="4"/>
      <c r="AB120" s="4"/>
      <c r="AC120" s="4"/>
      <c r="AD120" s="4"/>
      <c r="AE120" s="96" t="s">
        <v>172</v>
      </c>
      <c r="AF120" s="90"/>
      <c r="AG120" s="94">
        <v>-13917</v>
      </c>
      <c r="AH120" s="94">
        <v>-12399</v>
      </c>
      <c r="AI120" s="94">
        <v>-10198</v>
      </c>
      <c r="AJ120" s="94">
        <v>-6419</v>
      </c>
      <c r="AK120" s="94">
        <v>-5379</v>
      </c>
    </row>
    <row r="121" spans="4:37" ht="16">
      <c r="D121" s="15" t="s">
        <v>173</v>
      </c>
      <c r="E121" s="25"/>
      <c r="F121" s="25"/>
      <c r="H121" s="15"/>
      <c r="I121" s="8"/>
      <c r="J121" s="5">
        <v>-687</v>
      </c>
      <c r="K121" s="5">
        <v>-731</v>
      </c>
      <c r="L121" s="4">
        <v>-1826</v>
      </c>
      <c r="M121" s="4">
        <v>-3475</v>
      </c>
      <c r="N121" s="4">
        <v>-4671</v>
      </c>
      <c r="O121" s="4">
        <v>-5857</v>
      </c>
      <c r="P121" s="4">
        <v>-6887</v>
      </c>
      <c r="Q121" s="4">
        <v>-8970</v>
      </c>
      <c r="R121" s="4">
        <v>-12473</v>
      </c>
      <c r="S121" s="4">
        <v>-18231</v>
      </c>
      <c r="T121" s="4">
        <v>-18395</v>
      </c>
      <c r="U121" s="4">
        <v>-11602</v>
      </c>
      <c r="V121" s="4">
        <v>-29365</v>
      </c>
      <c r="W121" s="4">
        <v>-39959</v>
      </c>
      <c r="X121" s="4">
        <v>-26804</v>
      </c>
      <c r="Y121" s="3">
        <f t="shared" si="10"/>
        <v>-30004</v>
      </c>
      <c r="Z121" s="4"/>
      <c r="AA121" s="4"/>
      <c r="AB121" s="4"/>
      <c r="AC121" s="4"/>
      <c r="AD121" s="4"/>
      <c r="AE121" s="96" t="s">
        <v>173</v>
      </c>
      <c r="AF121" s="90"/>
      <c r="AG121" s="94">
        <v>-11602</v>
      </c>
      <c r="AH121" s="94">
        <v>-29365</v>
      </c>
      <c r="AI121" s="94">
        <v>-39959</v>
      </c>
      <c r="AJ121" s="94">
        <v>-26804</v>
      </c>
      <c r="AK121" s="94">
        <v>-30004</v>
      </c>
    </row>
    <row r="122" spans="4:37" ht="16">
      <c r="D122" s="15" t="s">
        <v>174</v>
      </c>
      <c r="E122" s="25"/>
      <c r="F122" s="25"/>
      <c r="H122" s="15"/>
      <c r="I122" s="8"/>
      <c r="J122" s="5">
        <v>0</v>
      </c>
      <c r="K122" s="5">
        <v>218</v>
      </c>
      <c r="L122" s="5">
        <v>0</v>
      </c>
      <c r="M122" s="5">
        <v>0</v>
      </c>
      <c r="N122" s="5">
        <v>0</v>
      </c>
      <c r="O122" s="5">
        <v>0</v>
      </c>
      <c r="P122" s="5">
        <v>0</v>
      </c>
      <c r="Q122" s="5">
        <v>0</v>
      </c>
      <c r="R122" s="5">
        <v>0</v>
      </c>
      <c r="S122" s="5">
        <v>0</v>
      </c>
      <c r="T122" s="5">
        <v>0</v>
      </c>
      <c r="U122" s="5">
        <v>0</v>
      </c>
      <c r="V122" s="5">
        <v>0</v>
      </c>
      <c r="W122" s="5">
        <v>0</v>
      </c>
      <c r="X122" s="5">
        <v>0</v>
      </c>
      <c r="Y122" s="3">
        <f t="shared" si="10"/>
        <v>0</v>
      </c>
      <c r="Z122" s="5"/>
      <c r="AA122" s="5"/>
      <c r="AB122" s="5"/>
      <c r="AC122" s="5"/>
      <c r="AD122" s="5"/>
      <c r="AE122" s="96" t="s">
        <v>174</v>
      </c>
      <c r="AF122" s="90"/>
      <c r="AG122" s="90">
        <v>0</v>
      </c>
      <c r="AH122" s="90">
        <v>0</v>
      </c>
      <c r="AI122" s="90">
        <v>0</v>
      </c>
      <c r="AJ122" s="90">
        <v>0</v>
      </c>
      <c r="AK122" s="90">
        <v>0</v>
      </c>
    </row>
    <row r="123" spans="4:37" ht="16">
      <c r="D123" s="15" t="s">
        <v>175</v>
      </c>
      <c r="E123" s="25"/>
      <c r="F123" s="25"/>
      <c r="H123" s="15"/>
      <c r="I123" s="8"/>
      <c r="J123" s="5">
        <v>-950</v>
      </c>
      <c r="K123" s="4">
        <v>-2052</v>
      </c>
      <c r="L123" s="4">
        <v>-1485</v>
      </c>
      <c r="M123" s="4">
        <v>-17367</v>
      </c>
      <c r="N123" s="4">
        <v>-8187</v>
      </c>
      <c r="O123" s="4">
        <v>-6306</v>
      </c>
      <c r="P123" s="4">
        <v>-15199</v>
      </c>
      <c r="Q123" s="4">
        <v>-2493</v>
      </c>
      <c r="R123" s="4">
        <v>-5332</v>
      </c>
      <c r="S123" s="4">
        <v>-14502</v>
      </c>
      <c r="T123" s="4">
        <v>-10572</v>
      </c>
      <c r="U123" s="4">
        <v>-17442</v>
      </c>
      <c r="V123" s="4">
        <v>-3715</v>
      </c>
      <c r="W123" s="4">
        <v>-14368</v>
      </c>
      <c r="X123" s="4">
        <v>-11933</v>
      </c>
      <c r="Y123" s="3">
        <f t="shared" si="10"/>
        <v>-2458</v>
      </c>
      <c r="Z123" s="4"/>
      <c r="AA123" s="4"/>
      <c r="AB123" s="4"/>
      <c r="AC123" s="4"/>
      <c r="AD123" s="4"/>
      <c r="AE123" s="96" t="s">
        <v>175</v>
      </c>
      <c r="AF123" s="90"/>
      <c r="AG123" s="94">
        <v>-17442</v>
      </c>
      <c r="AH123" s="94">
        <v>-3715</v>
      </c>
      <c r="AI123" s="94">
        <v>-14368</v>
      </c>
      <c r="AJ123" s="94">
        <v>-11933</v>
      </c>
      <c r="AK123" s="94">
        <v>-2458</v>
      </c>
    </row>
    <row r="124" spans="4:37" ht="16">
      <c r="D124" s="18" t="s">
        <v>176</v>
      </c>
      <c r="E124" s="28"/>
      <c r="F124" s="28"/>
      <c r="H124" s="3"/>
      <c r="I124" s="8"/>
      <c r="J124" s="3">
        <v>18075</v>
      </c>
      <c r="K124" s="3">
        <v>33262</v>
      </c>
      <c r="L124" s="3">
        <v>17798</v>
      </c>
      <c r="M124" s="3">
        <v>16653</v>
      </c>
      <c r="N124" s="3">
        <v>33320</v>
      </c>
      <c r="O124" s="3">
        <v>41963</v>
      </c>
      <c r="P124" s="3">
        <v>25140</v>
      </c>
      <c r="Q124" s="3">
        <v>16868</v>
      </c>
      <c r="R124" s="3">
        <v>98778</v>
      </c>
      <c r="S124" s="3">
        <v>59754</v>
      </c>
      <c r="T124" s="3">
        <v>67298</v>
      </c>
      <c r="U124" s="3">
        <v>57795</v>
      </c>
      <c r="V124" s="3">
        <v>238639</v>
      </c>
      <c r="W124" s="3">
        <v>117256</v>
      </c>
      <c r="X124" s="3">
        <v>120609</v>
      </c>
      <c r="Y124" s="3">
        <f t="shared" si="10"/>
        <v>217472</v>
      </c>
      <c r="Z124" s="3"/>
      <c r="AA124" s="3"/>
      <c r="AB124" s="3"/>
      <c r="AC124" s="3"/>
      <c r="AD124" s="3"/>
      <c r="AE124" s="89" t="s">
        <v>176</v>
      </c>
      <c r="AF124" s="90"/>
      <c r="AG124" s="92">
        <v>57795</v>
      </c>
      <c r="AH124" s="92">
        <v>238639</v>
      </c>
      <c r="AI124" s="92">
        <v>117256</v>
      </c>
      <c r="AJ124" s="92">
        <v>120609</v>
      </c>
      <c r="AK124" s="92">
        <v>217472</v>
      </c>
    </row>
    <row r="125" spans="4:37" ht="16">
      <c r="D125" s="12" t="s">
        <v>177</v>
      </c>
      <c r="E125" s="22"/>
      <c r="F125" s="22"/>
      <c r="H125" s="2"/>
      <c r="I125" s="8"/>
      <c r="J125" s="2"/>
      <c r="K125" s="2"/>
      <c r="L125" s="2"/>
      <c r="M125" s="2"/>
      <c r="N125" s="2"/>
      <c r="O125" s="2"/>
      <c r="P125" s="2"/>
      <c r="Q125" s="2"/>
      <c r="R125" s="2"/>
      <c r="S125" s="2"/>
      <c r="T125" s="2"/>
      <c r="U125" s="2"/>
      <c r="V125" s="2"/>
      <c r="W125" s="2"/>
      <c r="X125" s="2"/>
      <c r="Y125" s="3">
        <f t="shared" si="10"/>
        <v>0</v>
      </c>
      <c r="Z125" s="2"/>
      <c r="AA125" s="2"/>
      <c r="AB125" s="2"/>
      <c r="AC125" s="2"/>
      <c r="AD125" s="2"/>
      <c r="AE125" s="89" t="s">
        <v>177</v>
      </c>
      <c r="AF125" s="90"/>
      <c r="AG125" s="91"/>
      <c r="AH125" s="91"/>
      <c r="AI125" s="91"/>
      <c r="AJ125" s="91"/>
      <c r="AK125" s="91"/>
    </row>
    <row r="126" spans="4:37" ht="31">
      <c r="D126" s="18" t="s">
        <v>178</v>
      </c>
      <c r="E126" s="28"/>
      <c r="F126" s="28"/>
      <c r="H126" s="3"/>
      <c r="I126" s="8"/>
      <c r="J126" s="3">
        <v>-11257</v>
      </c>
      <c r="K126" s="3">
        <v>-19315</v>
      </c>
      <c r="L126" s="3">
        <v>-4497</v>
      </c>
      <c r="M126" s="3">
        <v>-21839</v>
      </c>
      <c r="N126" s="3">
        <v>-45537</v>
      </c>
      <c r="O126" s="3">
        <v>-134165</v>
      </c>
      <c r="P126" s="3">
        <v>-4545</v>
      </c>
      <c r="Q126" s="3">
        <v>-20245</v>
      </c>
      <c r="R126" s="3">
        <v>-44067</v>
      </c>
      <c r="S126" s="3">
        <v>-46822</v>
      </c>
      <c r="T126" s="3">
        <v>-65662</v>
      </c>
      <c r="U126" s="3">
        <v>-60874</v>
      </c>
      <c r="V126" s="3">
        <v>-67978</v>
      </c>
      <c r="W126" s="3">
        <v>-64220</v>
      </c>
      <c r="X126" s="3">
        <v>-8226</v>
      </c>
      <c r="Y126" s="3">
        <f t="shared" si="10"/>
        <v>-39138</v>
      </c>
      <c r="Z126" s="3"/>
      <c r="AA126" s="3"/>
      <c r="AB126" s="3"/>
      <c r="AC126" s="3"/>
      <c r="AD126" s="3"/>
      <c r="AE126" s="89" t="s">
        <v>178</v>
      </c>
      <c r="AF126" s="90"/>
      <c r="AG126" s="92">
        <v>-60874</v>
      </c>
      <c r="AH126" s="92">
        <v>-67978</v>
      </c>
      <c r="AI126" s="92">
        <v>-64220</v>
      </c>
      <c r="AJ126" s="92">
        <v>-8226</v>
      </c>
      <c r="AK126" s="92">
        <v>-39138</v>
      </c>
    </row>
    <row r="127" spans="4:37" ht="31">
      <c r="D127" s="18" t="s">
        <v>179</v>
      </c>
      <c r="E127" s="28"/>
      <c r="F127" s="28"/>
      <c r="H127" s="3"/>
      <c r="I127" s="8"/>
      <c r="J127" s="2">
        <v>19</v>
      </c>
      <c r="K127" s="2">
        <v>61</v>
      </c>
      <c r="L127" s="2">
        <v>182</v>
      </c>
      <c r="M127" s="2">
        <v>2</v>
      </c>
      <c r="N127" s="2">
        <v>0</v>
      </c>
      <c r="O127" s="2">
        <v>0</v>
      </c>
      <c r="P127" s="2">
        <v>0</v>
      </c>
      <c r="Q127" s="2">
        <v>0</v>
      </c>
      <c r="R127" s="2">
        <v>550</v>
      </c>
      <c r="S127" s="2">
        <v>319</v>
      </c>
      <c r="T127" s="2">
        <v>410</v>
      </c>
      <c r="U127" s="2">
        <v>430</v>
      </c>
      <c r="V127" s="2">
        <v>735</v>
      </c>
      <c r="W127" s="2">
        <v>632</v>
      </c>
      <c r="X127" s="2">
        <v>58</v>
      </c>
      <c r="Y127" s="3">
        <f t="shared" si="10"/>
        <v>612</v>
      </c>
      <c r="Z127" s="2"/>
      <c r="AA127" s="2"/>
      <c r="AB127" s="2"/>
      <c r="AC127" s="2"/>
      <c r="AD127" s="2"/>
      <c r="AE127" s="89" t="s">
        <v>179</v>
      </c>
      <c r="AF127" s="90"/>
      <c r="AG127" s="91">
        <v>430</v>
      </c>
      <c r="AH127" s="91">
        <v>735</v>
      </c>
      <c r="AI127" s="91">
        <v>632</v>
      </c>
      <c r="AJ127" s="91">
        <v>58</v>
      </c>
      <c r="AK127" s="91">
        <v>612</v>
      </c>
    </row>
    <row r="128" spans="4:37" ht="16">
      <c r="D128" s="18" t="s">
        <v>180</v>
      </c>
      <c r="E128" s="28"/>
      <c r="F128" s="28"/>
      <c r="H128" s="18"/>
      <c r="I128" s="8"/>
      <c r="J128" s="2">
        <v>0</v>
      </c>
      <c r="K128" s="2">
        <v>0</v>
      </c>
      <c r="L128" s="2">
        <v>0</v>
      </c>
      <c r="M128" s="2">
        <v>0</v>
      </c>
      <c r="N128" s="2">
        <v>0</v>
      </c>
      <c r="O128" s="2">
        <v>0</v>
      </c>
      <c r="P128" s="2">
        <v>0</v>
      </c>
      <c r="Q128" s="2">
        <v>0</v>
      </c>
      <c r="R128" s="2">
        <v>0</v>
      </c>
      <c r="S128" s="3">
        <v>-50000</v>
      </c>
      <c r="T128" s="2">
        <v>0</v>
      </c>
      <c r="U128" s="2">
        <v>0</v>
      </c>
      <c r="V128" s="3">
        <v>-22000</v>
      </c>
      <c r="W128" s="3">
        <v>-150500</v>
      </c>
      <c r="X128" s="3">
        <v>-255487</v>
      </c>
      <c r="Y128" s="3">
        <f t="shared" si="10"/>
        <v>-396774</v>
      </c>
      <c r="Z128" s="2"/>
      <c r="AA128" s="2"/>
      <c r="AB128" s="2"/>
      <c r="AC128" s="2"/>
      <c r="AD128" s="2"/>
      <c r="AE128" s="89" t="s">
        <v>180</v>
      </c>
      <c r="AF128" s="90"/>
      <c r="AG128" s="91">
        <v>0</v>
      </c>
      <c r="AH128" s="92">
        <v>-22000</v>
      </c>
      <c r="AI128" s="92">
        <v>-150500</v>
      </c>
      <c r="AJ128" s="92">
        <v>-255487</v>
      </c>
      <c r="AK128" s="92">
        <v>-396774</v>
      </c>
    </row>
    <row r="129" spans="4:37" ht="31">
      <c r="D129" s="18" t="s">
        <v>181</v>
      </c>
      <c r="E129" s="28"/>
      <c r="F129" s="28"/>
      <c r="H129" s="18"/>
      <c r="I129" s="8"/>
      <c r="J129" s="2">
        <v>0</v>
      </c>
      <c r="K129" s="2">
        <v>0</v>
      </c>
      <c r="L129" s="2">
        <v>0</v>
      </c>
      <c r="M129" s="2">
        <v>138</v>
      </c>
      <c r="N129" s="2">
        <v>0</v>
      </c>
      <c r="O129" s="2">
        <v>0</v>
      </c>
      <c r="P129" s="2">
        <v>0</v>
      </c>
      <c r="Q129" s="2">
        <v>0</v>
      </c>
      <c r="R129" s="2">
        <v>0</v>
      </c>
      <c r="S129" s="2">
        <v>0</v>
      </c>
      <c r="T129" s="2">
        <v>0</v>
      </c>
      <c r="U129" s="3">
        <v>50000</v>
      </c>
      <c r="V129" s="2">
        <v>0</v>
      </c>
      <c r="W129" s="3">
        <v>22000</v>
      </c>
      <c r="X129" s="3">
        <v>271487</v>
      </c>
      <c r="Y129" s="3">
        <f t="shared" si="10"/>
        <v>210254</v>
      </c>
      <c r="Z129" s="2"/>
      <c r="AA129" s="2"/>
      <c r="AB129" s="2"/>
      <c r="AC129" s="2"/>
      <c r="AD129" s="2"/>
      <c r="AE129" s="89" t="s">
        <v>181</v>
      </c>
      <c r="AF129" s="90"/>
      <c r="AG129" s="92">
        <v>50000</v>
      </c>
      <c r="AH129" s="91">
        <v>0</v>
      </c>
      <c r="AI129" s="92">
        <v>22000</v>
      </c>
      <c r="AJ129" s="92">
        <v>271487</v>
      </c>
      <c r="AK129" s="92">
        <v>210254</v>
      </c>
    </row>
    <row r="130" spans="4:37" ht="16">
      <c r="D130" s="18" t="s">
        <v>182</v>
      </c>
      <c r="E130" s="28"/>
      <c r="F130" s="28"/>
      <c r="H130" s="18"/>
      <c r="I130" s="8"/>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182</v>
      </c>
      <c r="AF130" s="90"/>
      <c r="AG130" s="91">
        <v>0</v>
      </c>
      <c r="AH130" s="91">
        <v>0</v>
      </c>
      <c r="AI130" s="91">
        <v>0</v>
      </c>
      <c r="AJ130" s="91">
        <v>0</v>
      </c>
      <c r="AK130" s="91">
        <v>0</v>
      </c>
    </row>
    <row r="131" spans="4:37" ht="16">
      <c r="D131" s="18" t="s">
        <v>183</v>
      </c>
      <c r="E131" s="28"/>
      <c r="F131" s="28"/>
      <c r="H131" s="18"/>
      <c r="I131" s="8"/>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183</v>
      </c>
      <c r="AF131" s="90"/>
      <c r="AG131" s="91">
        <v>0</v>
      </c>
      <c r="AH131" s="91">
        <v>0</v>
      </c>
      <c r="AI131" s="91">
        <v>0</v>
      </c>
      <c r="AJ131" s="91">
        <v>0</v>
      </c>
      <c r="AK131" s="91">
        <v>0</v>
      </c>
    </row>
    <row r="132" spans="4:37" ht="16">
      <c r="D132" s="18" t="s">
        <v>184</v>
      </c>
      <c r="E132" s="28"/>
      <c r="F132" s="28"/>
      <c r="H132" s="18"/>
      <c r="I132" s="8"/>
      <c r="J132" s="2">
        <v>0</v>
      </c>
      <c r="K132" s="2">
        <v>0</v>
      </c>
      <c r="L132" s="2">
        <v>0</v>
      </c>
      <c r="M132" s="3">
        <v>-4000</v>
      </c>
      <c r="N132" s="2">
        <v>0</v>
      </c>
      <c r="O132" s="2">
        <v>0</v>
      </c>
      <c r="P132" s="2">
        <v>0</v>
      </c>
      <c r="Q132" s="2">
        <v>0</v>
      </c>
      <c r="R132" s="2">
        <v>0</v>
      </c>
      <c r="S132" s="2">
        <v>0</v>
      </c>
      <c r="T132" s="2">
        <v>0</v>
      </c>
      <c r="U132" s="2">
        <v>0</v>
      </c>
      <c r="V132" s="2">
        <v>0</v>
      </c>
      <c r="W132" s="2">
        <v>0</v>
      </c>
      <c r="X132" s="2">
        <v>0</v>
      </c>
      <c r="Y132" s="3">
        <f t="shared" si="10"/>
        <v>0</v>
      </c>
      <c r="Z132" s="2"/>
      <c r="AA132" s="2"/>
      <c r="AB132" s="2"/>
      <c r="AC132" s="2"/>
      <c r="AD132" s="2"/>
      <c r="AE132" s="89" t="s">
        <v>184</v>
      </c>
      <c r="AF132" s="90"/>
      <c r="AG132" s="91">
        <v>0</v>
      </c>
      <c r="AH132" s="91">
        <v>0</v>
      </c>
      <c r="AI132" s="91">
        <v>0</v>
      </c>
      <c r="AJ132" s="91">
        <v>0</v>
      </c>
      <c r="AK132" s="91">
        <v>0</v>
      </c>
    </row>
    <row r="133" spans="4:37" ht="16">
      <c r="D133" s="18" t="s">
        <v>185</v>
      </c>
      <c r="E133" s="28"/>
      <c r="F133" s="28"/>
      <c r="H133" s="18"/>
      <c r="I133" s="8"/>
      <c r="J133" s="2">
        <v>0</v>
      </c>
      <c r="K133" s="2">
        <v>0</v>
      </c>
      <c r="L133" s="2">
        <v>0</v>
      </c>
      <c r="M133" s="2">
        <v>0</v>
      </c>
      <c r="N133" s="2">
        <v>0</v>
      </c>
      <c r="O133" s="2">
        <v>0</v>
      </c>
      <c r="P133" s="2">
        <v>0</v>
      </c>
      <c r="Q133" s="2">
        <v>0</v>
      </c>
      <c r="R133" s="2">
        <v>0</v>
      </c>
      <c r="S133" s="2">
        <v>0</v>
      </c>
      <c r="T133" s="3">
        <v>4000</v>
      </c>
      <c r="U133" s="2">
        <v>0</v>
      </c>
      <c r="V133" s="2">
        <v>0</v>
      </c>
      <c r="W133" s="2">
        <v>0</v>
      </c>
      <c r="X133" s="2">
        <v>0</v>
      </c>
      <c r="Y133" s="3">
        <f t="shared" si="10"/>
        <v>0</v>
      </c>
      <c r="Z133" s="2"/>
      <c r="AA133" s="2"/>
      <c r="AB133" s="2"/>
      <c r="AC133" s="2"/>
      <c r="AD133" s="2"/>
      <c r="AE133" s="89" t="s">
        <v>185</v>
      </c>
      <c r="AF133" s="90"/>
      <c r="AG133" s="91">
        <v>0</v>
      </c>
      <c r="AH133" s="91">
        <v>0</v>
      </c>
      <c r="AI133" s="91">
        <v>0</v>
      </c>
      <c r="AJ133" s="91">
        <v>0</v>
      </c>
      <c r="AK133" s="91">
        <v>0</v>
      </c>
    </row>
    <row r="134" spans="4:37" ht="16">
      <c r="D134" s="18" t="s">
        <v>186</v>
      </c>
      <c r="E134" s="28"/>
      <c r="F134" s="28"/>
      <c r="H134" s="18"/>
      <c r="I134" s="8"/>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11811</v>
      </c>
      <c r="Z134" s="2"/>
      <c r="AA134" s="2"/>
      <c r="AB134" s="2"/>
      <c r="AC134" s="2"/>
      <c r="AD134" s="2"/>
      <c r="AE134" s="89" t="s">
        <v>186</v>
      </c>
      <c r="AF134" s="90"/>
      <c r="AG134" s="91">
        <v>0</v>
      </c>
      <c r="AH134" s="91">
        <v>0</v>
      </c>
      <c r="AI134" s="91">
        <v>0</v>
      </c>
      <c r="AJ134" s="91">
        <v>0</v>
      </c>
      <c r="AK134" s="92">
        <v>11811</v>
      </c>
    </row>
    <row r="135" spans="4:37" ht="16">
      <c r="D135" s="18" t="s">
        <v>187</v>
      </c>
      <c r="E135" s="28"/>
      <c r="F135" s="28"/>
      <c r="H135" s="18"/>
      <c r="I135" s="8"/>
      <c r="J135" s="2">
        <v>413</v>
      </c>
      <c r="K135" s="2">
        <v>808</v>
      </c>
      <c r="L135" s="3">
        <v>1047</v>
      </c>
      <c r="M135" s="2">
        <v>454</v>
      </c>
      <c r="N135" s="3">
        <v>3296</v>
      </c>
      <c r="O135" s="3">
        <v>6310</v>
      </c>
      <c r="P135" s="3">
        <v>2051</v>
      </c>
      <c r="Q135" s="3">
        <v>3855</v>
      </c>
      <c r="R135" s="3">
        <v>3824</v>
      </c>
      <c r="S135" s="3">
        <v>5035</v>
      </c>
      <c r="T135" s="3">
        <v>4019</v>
      </c>
      <c r="U135" s="3">
        <v>3821</v>
      </c>
      <c r="V135" s="2">
        <v>24</v>
      </c>
      <c r="W135" s="3">
        <v>3302</v>
      </c>
      <c r="X135" s="3">
        <v>9377</v>
      </c>
      <c r="Y135" s="3">
        <f t="shared" si="10"/>
        <v>0</v>
      </c>
      <c r="Z135" s="3"/>
      <c r="AA135" s="3"/>
      <c r="AB135" s="3"/>
      <c r="AC135" s="3"/>
      <c r="AD135" s="3"/>
      <c r="AE135" s="89" t="s">
        <v>187</v>
      </c>
      <c r="AF135" s="90"/>
      <c r="AG135" s="92">
        <v>3821</v>
      </c>
      <c r="AH135" s="91">
        <v>24</v>
      </c>
      <c r="AI135" s="92">
        <v>3302</v>
      </c>
      <c r="AJ135" s="92">
        <v>9377</v>
      </c>
      <c r="AK135" s="91">
        <v>0</v>
      </c>
    </row>
    <row r="136" spans="4:37" ht="31">
      <c r="D136" s="18" t="s">
        <v>188</v>
      </c>
      <c r="E136" s="28"/>
      <c r="F136" s="28"/>
      <c r="H136" s="18"/>
      <c r="I136" s="8"/>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188</v>
      </c>
      <c r="AF136" s="90"/>
      <c r="AG136" s="91">
        <v>0</v>
      </c>
      <c r="AH136" s="91">
        <v>0</v>
      </c>
      <c r="AI136" s="91">
        <v>0</v>
      </c>
      <c r="AJ136" s="91">
        <v>0</v>
      </c>
      <c r="AK136" s="91">
        <v>0</v>
      </c>
    </row>
    <row r="137" spans="4:37" ht="16">
      <c r="D137" s="18" t="s">
        <v>189</v>
      </c>
      <c r="E137" s="28"/>
      <c r="F137" s="28"/>
      <c r="H137" s="18"/>
      <c r="I137" s="8"/>
      <c r="J137" s="3">
        <v>-10826</v>
      </c>
      <c r="K137" s="3">
        <v>-18445</v>
      </c>
      <c r="L137" s="3">
        <v>-3269</v>
      </c>
      <c r="M137" s="3">
        <v>-25246</v>
      </c>
      <c r="N137" s="3">
        <v>-42241</v>
      </c>
      <c r="O137" s="3">
        <v>-127855</v>
      </c>
      <c r="P137" s="3">
        <v>-2494</v>
      </c>
      <c r="Q137" s="3">
        <v>-16390</v>
      </c>
      <c r="R137" s="3">
        <v>-39693</v>
      </c>
      <c r="S137" s="3">
        <v>-91467</v>
      </c>
      <c r="T137" s="3">
        <v>-57234</v>
      </c>
      <c r="U137" s="3">
        <v>-6623</v>
      </c>
      <c r="V137" s="3">
        <v>-89219</v>
      </c>
      <c r="W137" s="3">
        <v>-188786</v>
      </c>
      <c r="X137" s="3">
        <v>17209</v>
      </c>
      <c r="Y137" s="3">
        <f t="shared" si="10"/>
        <v>-213236</v>
      </c>
      <c r="Z137" s="3"/>
      <c r="AA137" s="3"/>
      <c r="AB137" s="3"/>
      <c r="AC137" s="3"/>
      <c r="AD137" s="3"/>
      <c r="AE137" s="89" t="s">
        <v>189</v>
      </c>
      <c r="AF137" s="90"/>
      <c r="AG137" s="92">
        <v>-6623</v>
      </c>
      <c r="AH137" s="92">
        <v>-89219</v>
      </c>
      <c r="AI137" s="92">
        <v>-188786</v>
      </c>
      <c r="AJ137" s="92">
        <v>17209</v>
      </c>
      <c r="AK137" s="92">
        <v>-213236</v>
      </c>
    </row>
    <row r="138" spans="4:37" ht="16">
      <c r="D138" s="12" t="s">
        <v>190</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89" t="s">
        <v>190</v>
      </c>
      <c r="AF138" s="90"/>
      <c r="AG138" s="91"/>
      <c r="AH138" s="91"/>
      <c r="AI138" s="91"/>
      <c r="AJ138" s="91"/>
      <c r="AK138" s="91"/>
    </row>
    <row r="139" spans="4:37" ht="31">
      <c r="D139" s="18" t="s">
        <v>191</v>
      </c>
      <c r="E139" s="28"/>
      <c r="F139" s="28"/>
      <c r="H139" s="18"/>
      <c r="I139" s="8"/>
      <c r="J139" s="2">
        <v>0</v>
      </c>
      <c r="K139" s="2">
        <v>0</v>
      </c>
      <c r="L139" s="2">
        <v>-452</v>
      </c>
      <c r="M139" s="2">
        <v>64</v>
      </c>
      <c r="N139" s="3">
        <v>44763</v>
      </c>
      <c r="O139" s="2">
        <v>0</v>
      </c>
      <c r="P139" s="2">
        <v>0</v>
      </c>
      <c r="Q139" s="2">
        <v>0</v>
      </c>
      <c r="R139" s="2">
        <v>0</v>
      </c>
      <c r="S139" s="2">
        <v>0</v>
      </c>
      <c r="T139" s="3">
        <v>1045</v>
      </c>
      <c r="U139" s="2">
        <v>0</v>
      </c>
      <c r="V139" s="2">
        <v>0</v>
      </c>
      <c r="W139" s="2">
        <v>0</v>
      </c>
      <c r="X139" s="2">
        <v>0</v>
      </c>
      <c r="Y139" s="3">
        <f t="shared" si="10"/>
        <v>0</v>
      </c>
      <c r="Z139" s="3"/>
      <c r="AA139" s="3"/>
      <c r="AB139" s="3"/>
      <c r="AC139" s="3"/>
      <c r="AD139" s="3"/>
      <c r="AE139" s="89" t="s">
        <v>191</v>
      </c>
      <c r="AF139" s="90"/>
      <c r="AG139" s="91">
        <v>0</v>
      </c>
      <c r="AH139" s="91">
        <v>0</v>
      </c>
      <c r="AI139" s="91">
        <v>0</v>
      </c>
      <c r="AJ139" s="91">
        <v>0</v>
      </c>
      <c r="AK139" s="91">
        <v>0</v>
      </c>
    </row>
    <row r="140" spans="4:37" ht="31">
      <c r="D140" s="18" t="s">
        <v>192</v>
      </c>
      <c r="E140" s="28"/>
      <c r="F140" s="28"/>
      <c r="H140" s="18"/>
      <c r="I140" s="8"/>
      <c r="J140" s="2">
        <v>0</v>
      </c>
      <c r="K140" s="2">
        <v>0</v>
      </c>
      <c r="L140" s="2">
        <v>0</v>
      </c>
      <c r="M140" s="2">
        <v>0</v>
      </c>
      <c r="N140" s="2">
        <v>0</v>
      </c>
      <c r="O140" s="2">
        <v>0</v>
      </c>
      <c r="P140" s="2">
        <v>0</v>
      </c>
      <c r="Q140" s="2">
        <v>0</v>
      </c>
      <c r="R140" s="2">
        <v>0</v>
      </c>
      <c r="S140" s="2">
        <v>0</v>
      </c>
      <c r="T140" s="2">
        <v>0</v>
      </c>
      <c r="U140" s="2">
        <v>0</v>
      </c>
      <c r="V140" s="2">
        <v>0</v>
      </c>
      <c r="W140" s="2">
        <v>0</v>
      </c>
      <c r="X140" s="2">
        <v>0</v>
      </c>
      <c r="Y140" s="3">
        <f t="shared" si="10"/>
        <v>0</v>
      </c>
      <c r="Z140" s="2"/>
      <c r="AA140" s="2"/>
      <c r="AB140" s="2"/>
      <c r="AC140" s="2"/>
      <c r="AD140" s="2"/>
      <c r="AE140" s="89" t="s">
        <v>192</v>
      </c>
      <c r="AF140" s="90"/>
      <c r="AG140" s="91">
        <v>0</v>
      </c>
      <c r="AH140" s="91">
        <v>0</v>
      </c>
      <c r="AI140" s="91">
        <v>0</v>
      </c>
      <c r="AJ140" s="91">
        <v>0</v>
      </c>
      <c r="AK140" s="91">
        <v>0</v>
      </c>
    </row>
    <row r="141" spans="4:37" ht="16">
      <c r="D141" s="18" t="s">
        <v>193</v>
      </c>
      <c r="E141" s="28"/>
      <c r="F141" s="28"/>
      <c r="H141" s="18"/>
      <c r="I141" s="8"/>
      <c r="J141" s="3">
        <v>57954</v>
      </c>
      <c r="K141" s="3">
        <v>90663</v>
      </c>
      <c r="L141" s="3">
        <v>87113</v>
      </c>
      <c r="M141" s="3">
        <v>164895</v>
      </c>
      <c r="N141" s="3">
        <v>257448</v>
      </c>
      <c r="O141" s="3">
        <v>348630</v>
      </c>
      <c r="P141" s="3">
        <v>359987</v>
      </c>
      <c r="Q141" s="3">
        <v>649466</v>
      </c>
      <c r="R141" s="3">
        <v>743425</v>
      </c>
      <c r="S141" s="3">
        <v>817411</v>
      </c>
      <c r="T141" s="3">
        <v>880160</v>
      </c>
      <c r="U141" s="3">
        <v>1038908</v>
      </c>
      <c r="V141" s="3">
        <v>711670</v>
      </c>
      <c r="W141" s="3">
        <v>799555</v>
      </c>
      <c r="X141" s="3">
        <v>788298</v>
      </c>
      <c r="Y141" s="3">
        <f t="shared" si="10"/>
        <v>601056</v>
      </c>
      <c r="Z141" s="3"/>
      <c r="AA141" s="3"/>
      <c r="AB141" s="3"/>
      <c r="AC141" s="3"/>
      <c r="AD141" s="3"/>
      <c r="AE141" s="89" t="s">
        <v>193</v>
      </c>
      <c r="AF141" s="90"/>
      <c r="AG141" s="92">
        <v>1038908</v>
      </c>
      <c r="AH141" s="92">
        <v>711670</v>
      </c>
      <c r="AI141" s="92">
        <v>799555</v>
      </c>
      <c r="AJ141" s="92">
        <v>788298</v>
      </c>
      <c r="AK141" s="92">
        <v>601056</v>
      </c>
    </row>
    <row r="142" spans="4:37" ht="16">
      <c r="D142" s="18" t="s">
        <v>194</v>
      </c>
      <c r="E142" s="28"/>
      <c r="F142" s="28"/>
      <c r="H142" s="18"/>
      <c r="I142" s="8"/>
      <c r="J142" s="3">
        <v>-50305</v>
      </c>
      <c r="K142" s="3">
        <v>-102546</v>
      </c>
      <c r="L142" s="3">
        <v>-83864</v>
      </c>
      <c r="M142" s="3">
        <v>-148531</v>
      </c>
      <c r="N142" s="3">
        <v>-215984</v>
      </c>
      <c r="O142" s="3">
        <v>-284196</v>
      </c>
      <c r="P142" s="3">
        <v>-341982</v>
      </c>
      <c r="Q142" s="3">
        <v>-618217</v>
      </c>
      <c r="R142" s="3">
        <v>-737161</v>
      </c>
      <c r="S142" s="3">
        <v>-830077</v>
      </c>
      <c r="T142" s="3">
        <v>-823843</v>
      </c>
      <c r="U142" s="3">
        <v>-1039283</v>
      </c>
      <c r="V142" s="3">
        <v>-818054</v>
      </c>
      <c r="W142" s="3">
        <v>-753393</v>
      </c>
      <c r="X142" s="3">
        <v>-868294</v>
      </c>
      <c r="Y142" s="3">
        <f t="shared" si="10"/>
        <v>-574738</v>
      </c>
      <c r="Z142" s="3"/>
      <c r="AA142" s="3"/>
      <c r="AB142" s="3"/>
      <c r="AC142" s="3"/>
      <c r="AD142" s="3"/>
      <c r="AE142" s="89" t="s">
        <v>194</v>
      </c>
      <c r="AF142" s="90"/>
      <c r="AG142" s="92">
        <v>-1039283</v>
      </c>
      <c r="AH142" s="92">
        <v>-818054</v>
      </c>
      <c r="AI142" s="92">
        <v>-753393</v>
      </c>
      <c r="AJ142" s="92">
        <v>-868294</v>
      </c>
      <c r="AK142" s="92">
        <v>-574738</v>
      </c>
    </row>
    <row r="143" spans="4:37" ht="16">
      <c r="D143" s="18" t="s">
        <v>195</v>
      </c>
      <c r="E143" s="28"/>
      <c r="F143" s="28"/>
      <c r="H143" s="18"/>
      <c r="I143" s="8"/>
      <c r="J143" s="2">
        <v>0</v>
      </c>
      <c r="K143" s="2">
        <v>0</v>
      </c>
      <c r="L143" s="2">
        <v>0</v>
      </c>
      <c r="M143" s="2">
        <v>0</v>
      </c>
      <c r="N143" s="2">
        <v>0</v>
      </c>
      <c r="O143" s="2">
        <v>0</v>
      </c>
      <c r="P143" s="3">
        <v>-1712</v>
      </c>
      <c r="Q143" s="3">
        <v>-1958</v>
      </c>
      <c r="R143" s="3">
        <v>-6569</v>
      </c>
      <c r="S143" s="3">
        <v>-7356</v>
      </c>
      <c r="T143" s="3">
        <v>-6464</v>
      </c>
      <c r="U143" s="3">
        <v>-3975</v>
      </c>
      <c r="V143" s="2">
        <v>-181</v>
      </c>
      <c r="W143" s="2">
        <v>0</v>
      </c>
      <c r="X143" s="2">
        <v>0</v>
      </c>
      <c r="Y143" s="3">
        <f t="shared" si="10"/>
        <v>0</v>
      </c>
      <c r="Z143" s="2"/>
      <c r="AA143" s="2"/>
      <c r="AB143" s="2"/>
      <c r="AC143" s="2"/>
      <c r="AD143" s="2"/>
      <c r="AE143" s="89" t="s">
        <v>195</v>
      </c>
      <c r="AF143" s="90"/>
      <c r="AG143" s="92">
        <v>-3975</v>
      </c>
      <c r="AH143" s="91">
        <v>-181</v>
      </c>
      <c r="AI143" s="91">
        <v>0</v>
      </c>
      <c r="AJ143" s="91">
        <v>0</v>
      </c>
      <c r="AK143" s="91">
        <v>0</v>
      </c>
    </row>
    <row r="144" spans="4:37" ht="16">
      <c r="D144" s="18" t="s">
        <v>196</v>
      </c>
      <c r="E144" s="28"/>
      <c r="F144" s="28"/>
      <c r="H144" s="18"/>
      <c r="I144" s="8"/>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196</v>
      </c>
      <c r="AF144" s="90"/>
      <c r="AG144" s="91">
        <v>0</v>
      </c>
      <c r="AH144" s="91">
        <v>0</v>
      </c>
      <c r="AI144" s="91">
        <v>0</v>
      </c>
      <c r="AJ144" s="91">
        <v>0</v>
      </c>
      <c r="AK144" s="91">
        <v>0</v>
      </c>
    </row>
    <row r="145" spans="4:37" ht="16">
      <c r="D145" s="18" t="s">
        <v>197</v>
      </c>
      <c r="E145" s="28"/>
      <c r="F145" s="28"/>
      <c r="H145" s="18"/>
      <c r="I145" s="8"/>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197</v>
      </c>
      <c r="AF145" s="90"/>
      <c r="AG145" s="91">
        <v>0</v>
      </c>
      <c r="AH145" s="91">
        <v>0</v>
      </c>
      <c r="AI145" s="91">
        <v>0</v>
      </c>
      <c r="AJ145" s="91">
        <v>0</v>
      </c>
      <c r="AK145" s="91">
        <v>0</v>
      </c>
    </row>
    <row r="146" spans="4:37" ht="16">
      <c r="D146" s="18" t="s">
        <v>198</v>
      </c>
      <c r="E146" s="28"/>
      <c r="F146" s="28"/>
      <c r="H146" s="18"/>
      <c r="I146" s="8"/>
      <c r="J146" s="3">
        <v>-3431</v>
      </c>
      <c r="K146" s="3">
        <v>-8917</v>
      </c>
      <c r="L146" s="3">
        <v>-3873</v>
      </c>
      <c r="M146" s="3">
        <v>-11765</v>
      </c>
      <c r="N146" s="3">
        <v>-11627</v>
      </c>
      <c r="O146" s="3">
        <v>-22237</v>
      </c>
      <c r="P146" s="3">
        <v>-8895</v>
      </c>
      <c r="Q146" s="3">
        <v>-21347</v>
      </c>
      <c r="R146" s="3">
        <v>-21347</v>
      </c>
      <c r="S146" s="3">
        <v>-25616</v>
      </c>
      <c r="T146" s="3">
        <v>-44832</v>
      </c>
      <c r="U146" s="3">
        <v>-64162</v>
      </c>
      <c r="V146" s="2">
        <v>0</v>
      </c>
      <c r="W146" s="3">
        <v>-25665</v>
      </c>
      <c r="X146" s="3">
        <v>-25665</v>
      </c>
      <c r="Y146" s="3">
        <f t="shared" si="10"/>
        <v>-23098</v>
      </c>
      <c r="Z146" s="3"/>
      <c r="AA146" s="3"/>
      <c r="AB146" s="3"/>
      <c r="AC146" s="3"/>
      <c r="AD146" s="3"/>
      <c r="AE146" s="89" t="s">
        <v>198</v>
      </c>
      <c r="AF146" s="90"/>
      <c r="AG146" s="92">
        <v>-64162</v>
      </c>
      <c r="AH146" s="91">
        <v>0</v>
      </c>
      <c r="AI146" s="92">
        <v>-25665</v>
      </c>
      <c r="AJ146" s="92">
        <v>-25665</v>
      </c>
      <c r="AK146" s="92">
        <v>-23098</v>
      </c>
    </row>
    <row r="147" spans="4:37" ht="16">
      <c r="D147" s="18" t="s">
        <v>199</v>
      </c>
      <c r="E147" s="28"/>
      <c r="F147" s="28"/>
      <c r="H147" s="18"/>
      <c r="I147" s="8"/>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89" t="s">
        <v>199</v>
      </c>
      <c r="AF147" s="90"/>
      <c r="AG147" s="91">
        <v>0</v>
      </c>
      <c r="AH147" s="91">
        <v>0</v>
      </c>
      <c r="AI147" s="91">
        <v>0</v>
      </c>
      <c r="AJ147" s="91">
        <v>0</v>
      </c>
      <c r="AK147" s="91">
        <v>0</v>
      </c>
    </row>
    <row r="148" spans="4:37" ht="16">
      <c r="D148" s="18" t="s">
        <v>200</v>
      </c>
      <c r="E148" s="28"/>
      <c r="F148" s="28"/>
      <c r="H148" s="18"/>
      <c r="I148" s="8"/>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200</v>
      </c>
      <c r="AF148" s="90"/>
      <c r="AG148" s="91">
        <v>0</v>
      </c>
      <c r="AH148" s="91">
        <v>0</v>
      </c>
      <c r="AI148" s="91">
        <v>0</v>
      </c>
      <c r="AJ148" s="91">
        <v>0</v>
      </c>
      <c r="AK148" s="91">
        <v>0</v>
      </c>
    </row>
    <row r="149" spans="4:37" ht="16">
      <c r="D149" s="18" t="s">
        <v>201</v>
      </c>
      <c r="E149" s="28"/>
      <c r="F149" s="28"/>
      <c r="H149" s="18"/>
      <c r="I149" s="8"/>
      <c r="J149" s="3">
        <v>4218</v>
      </c>
      <c r="K149" s="3">
        <v>-20801</v>
      </c>
      <c r="L149" s="3">
        <v>-1077</v>
      </c>
      <c r="M149" s="3">
        <v>4663</v>
      </c>
      <c r="N149" s="3">
        <v>74601</v>
      </c>
      <c r="O149" s="3">
        <v>42198</v>
      </c>
      <c r="P149" s="3">
        <v>7398</v>
      </c>
      <c r="Q149" s="3">
        <v>7943</v>
      </c>
      <c r="R149" s="3">
        <v>-21652</v>
      </c>
      <c r="S149" s="3">
        <v>-45638</v>
      </c>
      <c r="T149" s="3">
        <v>6065</v>
      </c>
      <c r="U149" s="3">
        <v>-68513</v>
      </c>
      <c r="V149" s="3">
        <v>-106565</v>
      </c>
      <c r="W149" s="3">
        <v>20497</v>
      </c>
      <c r="X149" s="3">
        <v>-105661</v>
      </c>
      <c r="Y149" s="3">
        <f t="shared" si="10"/>
        <v>3220</v>
      </c>
      <c r="Z149" s="3"/>
      <c r="AA149" s="3"/>
      <c r="AB149" s="3"/>
      <c r="AC149" s="3"/>
      <c r="AD149" s="3"/>
      <c r="AE149" s="89" t="s">
        <v>201</v>
      </c>
      <c r="AF149" s="90"/>
      <c r="AG149" s="92">
        <v>-68513</v>
      </c>
      <c r="AH149" s="92">
        <v>-106565</v>
      </c>
      <c r="AI149" s="92">
        <v>20497</v>
      </c>
      <c r="AJ149" s="92">
        <v>-105661</v>
      </c>
      <c r="AK149" s="92">
        <v>3220</v>
      </c>
    </row>
    <row r="150" spans="4:37" ht="16">
      <c r="D150" s="16" t="s">
        <v>202</v>
      </c>
      <c r="E150" s="26"/>
      <c r="F150" s="26"/>
      <c r="H150" s="16"/>
      <c r="I150" s="8"/>
      <c r="J150" s="3">
        <v>11467</v>
      </c>
      <c r="K150" s="3">
        <v>-5983</v>
      </c>
      <c r="L150" s="3">
        <v>13453</v>
      </c>
      <c r="M150" s="3">
        <v>-3929</v>
      </c>
      <c r="N150" s="3">
        <v>65680</v>
      </c>
      <c r="O150" s="3">
        <v>-43695</v>
      </c>
      <c r="P150" s="3">
        <v>30044</v>
      </c>
      <c r="Q150" s="3">
        <v>8421</v>
      </c>
      <c r="R150" s="3">
        <v>37432</v>
      </c>
      <c r="S150" s="3">
        <v>-77351</v>
      </c>
      <c r="T150" s="3">
        <v>16130</v>
      </c>
      <c r="U150" s="3">
        <v>-17340</v>
      </c>
      <c r="V150" s="3">
        <v>42855</v>
      </c>
      <c r="W150" s="3">
        <v>-51033</v>
      </c>
      <c r="X150" s="3">
        <v>32157</v>
      </c>
      <c r="Y150" s="3">
        <f t="shared" si="10"/>
        <v>7456</v>
      </c>
      <c r="Z150" s="3"/>
      <c r="AA150" s="3"/>
      <c r="AB150" s="3"/>
      <c r="AC150" s="3"/>
      <c r="AD150" s="3"/>
      <c r="AE150" s="89" t="s">
        <v>202</v>
      </c>
      <c r="AF150" s="90"/>
      <c r="AG150" s="92">
        <v>-17340</v>
      </c>
      <c r="AH150" s="92">
        <v>42855</v>
      </c>
      <c r="AI150" s="92">
        <v>-51033</v>
      </c>
      <c r="AJ150" s="92">
        <v>32157</v>
      </c>
      <c r="AK150" s="92">
        <v>7456</v>
      </c>
    </row>
    <row r="151" spans="4:37" ht="16">
      <c r="D151" s="16" t="s">
        <v>203</v>
      </c>
      <c r="E151" s="26"/>
      <c r="F151" s="26"/>
      <c r="H151" s="16"/>
      <c r="I151" s="8"/>
      <c r="J151" s="3">
        <v>6514</v>
      </c>
      <c r="K151" s="3">
        <v>17981</v>
      </c>
      <c r="L151" s="3">
        <v>11997</v>
      </c>
      <c r="M151" s="3">
        <v>25450</v>
      </c>
      <c r="N151" s="3">
        <v>21702</v>
      </c>
      <c r="O151" s="3">
        <v>87365</v>
      </c>
      <c r="P151" s="3">
        <v>43695</v>
      </c>
      <c r="Q151" s="3">
        <v>73768</v>
      </c>
      <c r="R151" s="3">
        <v>82194</v>
      </c>
      <c r="S151" s="3">
        <v>119669</v>
      </c>
      <c r="T151" s="3">
        <v>42336</v>
      </c>
      <c r="U151" s="3">
        <v>58470</v>
      </c>
      <c r="V151" s="3">
        <v>41131</v>
      </c>
      <c r="W151" s="3">
        <v>83964</v>
      </c>
      <c r="X151" s="3">
        <v>32816</v>
      </c>
      <c r="Y151" s="3">
        <f t="shared" si="10"/>
        <v>64897</v>
      </c>
      <c r="Z151" s="3"/>
      <c r="AA151" s="3"/>
      <c r="AB151" s="3"/>
      <c r="AC151" s="3"/>
      <c r="AD151" s="3"/>
      <c r="AE151" s="89" t="s">
        <v>203</v>
      </c>
      <c r="AF151" s="90"/>
      <c r="AG151" s="92">
        <v>58470</v>
      </c>
      <c r="AH151" s="92">
        <v>41131</v>
      </c>
      <c r="AI151" s="92">
        <v>83964</v>
      </c>
      <c r="AJ151" s="92">
        <v>32816</v>
      </c>
      <c r="AK151" s="92">
        <v>64897</v>
      </c>
    </row>
    <row r="152" spans="4:37" ht="16">
      <c r="D152" s="16" t="s">
        <v>204</v>
      </c>
      <c r="E152" s="26"/>
      <c r="F152" s="26"/>
      <c r="H152" s="16"/>
      <c r="I152" s="8"/>
      <c r="J152" s="2">
        <v>0</v>
      </c>
      <c r="K152" s="2">
        <v>0</v>
      </c>
      <c r="L152" s="2">
        <v>0</v>
      </c>
      <c r="M152" s="2">
        <v>181</v>
      </c>
      <c r="N152" s="2">
        <v>-17</v>
      </c>
      <c r="O152" s="2">
        <v>25</v>
      </c>
      <c r="P152" s="2">
        <v>29</v>
      </c>
      <c r="Q152" s="2">
        <v>6</v>
      </c>
      <c r="R152" s="2">
        <v>42</v>
      </c>
      <c r="S152" s="2">
        <v>18</v>
      </c>
      <c r="T152" s="2">
        <v>4</v>
      </c>
      <c r="U152" s="2">
        <v>1</v>
      </c>
      <c r="V152" s="2">
        <v>-22</v>
      </c>
      <c r="W152" s="2">
        <v>-114</v>
      </c>
      <c r="X152" s="2">
        <v>-77</v>
      </c>
      <c r="Y152" s="3">
        <f t="shared" si="10"/>
        <v>176</v>
      </c>
      <c r="Z152" s="2"/>
      <c r="AA152" s="2"/>
      <c r="AB152" s="2"/>
      <c r="AC152" s="2"/>
      <c r="AD152" s="2"/>
      <c r="AE152" s="89" t="s">
        <v>204</v>
      </c>
      <c r="AF152" s="90"/>
      <c r="AG152" s="91">
        <v>1</v>
      </c>
      <c r="AH152" s="91">
        <v>-22</v>
      </c>
      <c r="AI152" s="91">
        <v>-114</v>
      </c>
      <c r="AJ152" s="91">
        <v>-77</v>
      </c>
      <c r="AK152" s="91">
        <v>176</v>
      </c>
    </row>
    <row r="153" spans="4:37" ht="16">
      <c r="D153" s="16" t="s">
        <v>205</v>
      </c>
      <c r="E153" s="26"/>
      <c r="F153" s="26"/>
      <c r="H153" s="16"/>
      <c r="I153" s="8"/>
      <c r="J153" s="3">
        <v>17981</v>
      </c>
      <c r="K153" s="3">
        <v>11997</v>
      </c>
      <c r="L153" s="3">
        <v>25450</v>
      </c>
      <c r="M153" s="3">
        <v>21702</v>
      </c>
      <c r="N153" s="3">
        <v>87365</v>
      </c>
      <c r="O153" s="3">
        <v>43695</v>
      </c>
      <c r="P153" s="3">
        <v>73768</v>
      </c>
      <c r="Q153" s="3">
        <v>82194</v>
      </c>
      <c r="R153" s="3">
        <v>119669</v>
      </c>
      <c r="S153" s="3">
        <v>42336</v>
      </c>
      <c r="T153" s="3">
        <v>58470</v>
      </c>
      <c r="U153" s="3">
        <v>41131</v>
      </c>
      <c r="V153" s="3">
        <v>83964</v>
      </c>
      <c r="W153" s="3">
        <v>32816</v>
      </c>
      <c r="X153" s="3">
        <v>64897</v>
      </c>
      <c r="Y153" s="3">
        <f t="shared" si="10"/>
        <v>72529</v>
      </c>
      <c r="Z153" s="3"/>
      <c r="AA153" s="3"/>
      <c r="AB153" s="3"/>
      <c r="AC153" s="3"/>
      <c r="AD153" s="3"/>
      <c r="AE153" s="89" t="s">
        <v>205</v>
      </c>
      <c r="AF153" s="90"/>
      <c r="AG153" s="92">
        <v>41131</v>
      </c>
      <c r="AH153" s="92">
        <v>83964</v>
      </c>
      <c r="AI153" s="92">
        <v>32816</v>
      </c>
      <c r="AJ153" s="92">
        <v>64897</v>
      </c>
      <c r="AK153" s="92">
        <v>72529</v>
      </c>
    </row>
  </sheetData>
  <sortState xmlns:xlrd2="http://schemas.microsoft.com/office/spreadsheetml/2017/richdata2" columnSort="1" ref="I24:X153">
    <sortCondition ref="I24:X24"/>
  </sortState>
  <conditionalFormatting sqref="G14:Y14">
    <cfRule type="cellIs" dxfId="168" priority="12" operator="greaterThan">
      <formula>0.2</formula>
    </cfRule>
    <cfRule type="cellIs" dxfId="167" priority="13" operator="lessThan">
      <formula>0.1</formula>
    </cfRule>
  </conditionalFormatting>
  <conditionalFormatting sqref="G10:Y10">
    <cfRule type="cellIs" dxfId="166" priority="11" operator="greaterThanOrEqual">
      <formula>0.1</formula>
    </cfRule>
  </conditionalFormatting>
  <conditionalFormatting sqref="G10:Y10">
    <cfRule type="cellIs" dxfId="165" priority="10" operator="lessThanOrEqual">
      <formula>0.05</formula>
    </cfRule>
  </conditionalFormatting>
  <conditionalFormatting sqref="AA10:AA12">
    <cfRule type="cellIs" dxfId="164" priority="9" operator="greaterThanOrEqual">
      <formula>0.1</formula>
    </cfRule>
  </conditionalFormatting>
  <conditionalFormatting sqref="AA10:AA12">
    <cfRule type="cellIs" dxfId="163" priority="8" operator="lessThanOrEqual">
      <formula>0.05</formula>
    </cfRule>
  </conditionalFormatting>
  <conditionalFormatting sqref="G11:Y11">
    <cfRule type="cellIs" dxfId="162" priority="7" operator="greaterThanOrEqual">
      <formula>0.1</formula>
    </cfRule>
  </conditionalFormatting>
  <conditionalFormatting sqref="G11:Y11">
    <cfRule type="cellIs" dxfId="161" priority="6" operator="lessThanOrEqual">
      <formula>0.05</formula>
    </cfRule>
  </conditionalFormatting>
  <conditionalFormatting sqref="G12:Y12">
    <cfRule type="cellIs" dxfId="160" priority="5" operator="greaterThanOrEqual">
      <formula>0.1</formula>
    </cfRule>
  </conditionalFormatting>
  <conditionalFormatting sqref="G12:Y12">
    <cfRule type="cellIs" dxfId="159" priority="4" operator="lessThanOrEqual">
      <formula>0.05</formula>
    </cfRule>
  </conditionalFormatting>
  <conditionalFormatting sqref="AA19">
    <cfRule type="cellIs" dxfId="158" priority="3" operator="greaterThan">
      <formula>0.35</formula>
    </cfRule>
  </conditionalFormatting>
  <conditionalFormatting sqref="AA14">
    <cfRule type="cellIs" dxfId="157" priority="1" operator="greaterThan">
      <formula>0.2</formula>
    </cfRule>
    <cfRule type="cellIs" dxfId="156" priority="2" operator="lessThan">
      <formula>0.1</formula>
    </cfRule>
  </conditionalFormatting>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D9319-6C11-4DE4-A4B7-434DC6F58F85}">
  <dimension ref="A1:AK153"/>
  <sheetViews>
    <sheetView topLeftCell="M2" workbookViewId="0">
      <selection activeCell="Y11" sqref="Y11"/>
    </sheetView>
  </sheetViews>
  <sheetFormatPr baseColWidth="10" defaultColWidth="8.83203125" defaultRowHeight="15"/>
  <cols>
    <col min="1" max="1" width="22.6640625" customWidth="1"/>
    <col min="3" max="3" width="22.5" customWidth="1"/>
    <col min="4" max="4" width="70.5" customWidth="1"/>
    <col min="5" max="5" width="9.6640625" customWidth="1"/>
    <col min="6" max="6" width="10.5" customWidth="1"/>
    <col min="7" max="8" width="9.6640625" bestFit="1" customWidth="1"/>
    <col min="9" max="9" width="11.5" bestFit="1" customWidth="1"/>
    <col min="10" max="11" width="12.1640625" bestFit="1" customWidth="1"/>
    <col min="12" max="13" width="12.5" bestFit="1" customWidth="1"/>
    <col min="14" max="21" width="13.5" bestFit="1" customWidth="1"/>
    <col min="22" max="23" width="13.83203125" bestFit="1" customWidth="1"/>
    <col min="24" max="25" width="14.5" bestFit="1" customWidth="1"/>
    <col min="26" max="26" width="11.1640625" customWidth="1"/>
    <col min="27" max="27" width="11" customWidth="1"/>
    <col min="28" max="28" width="26.6640625" bestFit="1" customWidth="1"/>
    <col min="29" max="30" width="8.83203125" customWidth="1"/>
    <col min="31" max="31" width="53.33203125" customWidth="1"/>
    <col min="33" max="33" width="13.5" bestFit="1" customWidth="1"/>
    <col min="34" max="35" width="13.83203125" bestFit="1" customWidth="1"/>
    <col min="36" max="37" width="14.5" bestFit="1" customWidth="1"/>
  </cols>
  <sheetData>
    <row r="1" spans="1:28" ht="86.25" customHeight="1">
      <c r="A1" s="36" t="e" vm="12">
        <v>#VALUE!</v>
      </c>
      <c r="AB1" s="36" t="e" vm="12">
        <f>A1</f>
        <v>#VALUE!</v>
      </c>
    </row>
    <row r="3" spans="1:28">
      <c r="AA3" s="37" cm="1">
        <f t="array" ref="AA3">_FV(AB1,"P/E",TRUE)</f>
        <v>12.06</v>
      </c>
      <c r="AB3" t="s">
        <v>70</v>
      </c>
    </row>
    <row r="10" spans="1:28" ht="18">
      <c r="D10" s="34" t="s">
        <v>71</v>
      </c>
      <c r="E10" s="34"/>
      <c r="F10" s="34"/>
      <c r="G10" s="33"/>
      <c r="H10" s="33"/>
      <c r="I10" s="33"/>
      <c r="J10" s="33"/>
      <c r="K10" s="33"/>
      <c r="L10" s="33"/>
      <c r="M10" s="33"/>
      <c r="N10" s="33"/>
      <c r="O10" s="33" t="str">
        <f t="shared" ref="O10:X10" si="0">IF(COUNT(J16:O16)=6,(O16-J16)/(SUM(J16:N16)),"")</f>
        <v/>
      </c>
      <c r="P10" s="33" t="str">
        <f t="shared" si="0"/>
        <v/>
      </c>
      <c r="Q10" s="33" t="str">
        <f t="shared" si="0"/>
        <v/>
      </c>
      <c r="R10" s="33" t="str">
        <f t="shared" si="0"/>
        <v/>
      </c>
      <c r="S10" s="33" t="str">
        <f t="shared" si="0"/>
        <v/>
      </c>
      <c r="T10" s="33">
        <f t="shared" si="0"/>
        <v>3.7478165357797813E-2</v>
      </c>
      <c r="U10" s="33">
        <f t="shared" si="0"/>
        <v>0.13881653355098234</v>
      </c>
      <c r="V10" s="33">
        <f t="shared" si="0"/>
        <v>7.4775828140709696E-2</v>
      </c>
      <c r="W10" s="33">
        <f t="shared" si="0"/>
        <v>0.31169813477623032</v>
      </c>
      <c r="X10" s="33">
        <f t="shared" si="0"/>
        <v>0.85793446637549009</v>
      </c>
      <c r="Y10" s="33">
        <f>IF(COUNT(T16:Y16)=6,(Y16-T16)/(SUM(T16:X16)),"")</f>
        <v>0.47266275464493945</v>
      </c>
      <c r="AA10" s="35">
        <f>AVERAGE(U10:Y10)</f>
        <v>0.3711775434976704</v>
      </c>
      <c r="AB10" s="34" t="s">
        <v>71</v>
      </c>
    </row>
    <row r="11" spans="1:28" ht="18">
      <c r="D11" s="34" t="s">
        <v>72</v>
      </c>
      <c r="E11" s="34"/>
      <c r="F11" s="34"/>
      <c r="G11" s="33"/>
      <c r="H11" s="33"/>
      <c r="I11" s="33"/>
      <c r="J11" s="33"/>
      <c r="K11" s="33"/>
      <c r="L11" s="33"/>
      <c r="M11" s="33"/>
      <c r="N11" s="33"/>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t="str">
        <f t="shared" si="1"/>
        <v/>
      </c>
      <c r="V11" s="33" t="str">
        <f t="shared" si="1"/>
        <v/>
      </c>
      <c r="W11" s="33" t="str">
        <f t="shared" si="1"/>
        <v/>
      </c>
      <c r="X11" s="33" t="str">
        <f t="shared" si="1"/>
        <v/>
      </c>
      <c r="Y11" s="33">
        <f>IF(COUNT(O16:Y16)=11,(Y16-O16)/(SUM(O16:X16)),"")</f>
        <v>0.36638211180359098</v>
      </c>
      <c r="AA11" s="35">
        <f t="shared" ref="AA11:AA12" si="2">AVERAGE(U11:Y11)</f>
        <v>0.36638211180359098</v>
      </c>
      <c r="AB11" s="34" t="s">
        <v>72</v>
      </c>
    </row>
    <row r="12" spans="1:28" ht="18">
      <c r="D12" s="34" t="s">
        <v>73</v>
      </c>
      <c r="E12" s="34"/>
      <c r="F12" s="34"/>
      <c r="G12" s="33"/>
      <c r="H12" s="33"/>
      <c r="I12" s="33"/>
      <c r="J12" s="33"/>
      <c r="K12" s="33"/>
      <c r="L12" s="33"/>
      <c r="M12" s="33"/>
      <c r="N12" s="33"/>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73</v>
      </c>
    </row>
    <row r="14" spans="1:28" ht="18">
      <c r="D14" s="32" t="s">
        <v>74</v>
      </c>
      <c r="E14" s="32"/>
      <c r="F14" s="32"/>
      <c r="G14" s="31"/>
      <c r="H14" s="31"/>
      <c r="I14" s="31"/>
      <c r="J14" s="31"/>
      <c r="K14" s="31"/>
      <c r="L14" s="31"/>
      <c r="M14" s="31"/>
      <c r="N14" s="31"/>
      <c r="O14" s="31">
        <f t="shared" ref="O14:W14" si="4">O16/AVERAGE(N17:O17)</f>
        <v>0.11066169763623569</v>
      </c>
      <c r="P14" s="31">
        <f t="shared" si="4"/>
        <v>7.8304636003710876E-2</v>
      </c>
      <c r="Q14" s="31">
        <f t="shared" si="4"/>
        <v>0.15019102575164481</v>
      </c>
      <c r="R14" s="31">
        <f t="shared" si="4"/>
        <v>0.10250926033606916</v>
      </c>
      <c r="S14" s="31">
        <f t="shared" si="4"/>
        <v>6.5854461314809432E-2</v>
      </c>
      <c r="T14" s="31">
        <f t="shared" si="4"/>
        <v>6.9382749908325284E-2</v>
      </c>
      <c r="U14" s="31">
        <f t="shared" si="4"/>
        <v>7.614332360243288E-2</v>
      </c>
      <c r="V14" s="31">
        <f t="shared" si="4"/>
        <v>0.10446811666517916</v>
      </c>
      <c r="W14" s="31">
        <f t="shared" si="4"/>
        <v>0.1603054282454526</v>
      </c>
      <c r="X14" s="31">
        <f>X16/AVERAGE(W17:X17)</f>
        <v>0.28035380386492403</v>
      </c>
      <c r="Y14" s="31">
        <f>Y16/AVERAGE(X17:Y17)</f>
        <v>0.18783343117140047</v>
      </c>
      <c r="AA14" s="39">
        <f>AVERAGE(U14:Y14)</f>
        <v>0.16182082070987786</v>
      </c>
      <c r="AB14" s="32" t="s">
        <v>74</v>
      </c>
    </row>
    <row r="16" spans="1:28">
      <c r="D16" t="s">
        <v>75</v>
      </c>
      <c r="G16" s="21"/>
      <c r="H16" s="21"/>
      <c r="I16" s="21"/>
      <c r="J16" s="21"/>
      <c r="K16" s="21"/>
      <c r="L16" s="21"/>
      <c r="M16" s="21"/>
      <c r="N16" s="21"/>
      <c r="O16" s="21">
        <f t="shared" ref="O16:Y16" si="5">O98</f>
        <v>63693</v>
      </c>
      <c r="P16" s="21">
        <f t="shared" si="5"/>
        <v>51403</v>
      </c>
      <c r="Q16" s="21">
        <f t="shared" si="5"/>
        <v>127940</v>
      </c>
      <c r="R16" s="21">
        <f t="shared" si="5"/>
        <v>103571</v>
      </c>
      <c r="S16" s="21">
        <f t="shared" si="5"/>
        <v>66727</v>
      </c>
      <c r="T16" s="21">
        <f t="shared" si="5"/>
        <v>79184</v>
      </c>
      <c r="U16" s="21">
        <f t="shared" si="5"/>
        <v>110931</v>
      </c>
      <c r="V16" s="21">
        <f t="shared" si="5"/>
        <v>164457</v>
      </c>
      <c r="W16" s="21">
        <f t="shared" si="5"/>
        <v>267172</v>
      </c>
      <c r="X16" s="21">
        <f t="shared" si="5"/>
        <v>657390</v>
      </c>
      <c r="Y16" s="21">
        <f t="shared" si="5"/>
        <v>683783</v>
      </c>
      <c r="AB16" t="s">
        <v>75</v>
      </c>
    </row>
    <row r="17" spans="4:37">
      <c r="D17" t="s">
        <v>76</v>
      </c>
      <c r="G17" s="20"/>
      <c r="H17" s="20"/>
      <c r="I17" s="20"/>
      <c r="J17" s="20"/>
      <c r="K17" s="20"/>
      <c r="L17" s="20"/>
      <c r="M17" s="20"/>
      <c r="N17" s="20"/>
      <c r="O17" s="20">
        <f t="shared" ref="O17:Y17" si="6">SUM(O19:O20)</f>
        <v>575565</v>
      </c>
      <c r="P17" s="20">
        <f t="shared" si="6"/>
        <v>737333</v>
      </c>
      <c r="Q17" s="20">
        <f t="shared" si="6"/>
        <v>966364</v>
      </c>
      <c r="R17" s="20">
        <f t="shared" si="6"/>
        <v>1054351</v>
      </c>
      <c r="S17" s="20">
        <f t="shared" si="6"/>
        <v>972148</v>
      </c>
      <c r="T17" s="20">
        <f t="shared" si="6"/>
        <v>1310379</v>
      </c>
      <c r="U17" s="20">
        <f t="shared" si="6"/>
        <v>1603363</v>
      </c>
      <c r="V17" s="20">
        <f t="shared" si="6"/>
        <v>1545100</v>
      </c>
      <c r="W17" s="20">
        <f t="shared" si="6"/>
        <v>1788187</v>
      </c>
      <c r="X17" s="20">
        <f t="shared" si="6"/>
        <v>2901530</v>
      </c>
      <c r="Y17" s="20">
        <f t="shared" si="6"/>
        <v>4379208</v>
      </c>
      <c r="AB17" t="s">
        <v>76</v>
      </c>
    </row>
    <row r="19" spans="4:37" ht="16">
      <c r="D19" s="1" t="s">
        <v>77</v>
      </c>
      <c r="E19" s="1"/>
      <c r="F19" s="1"/>
      <c r="G19" s="19"/>
      <c r="H19" s="19"/>
      <c r="I19" s="19"/>
      <c r="J19" s="19"/>
      <c r="K19" s="19"/>
      <c r="L19" s="19"/>
      <c r="M19" s="19"/>
      <c r="N19" s="19"/>
      <c r="O19" s="19">
        <f t="shared" ref="O19:Y19" si="7">SUM(O44:O45,O65)</f>
        <v>279075</v>
      </c>
      <c r="P19" s="19">
        <f t="shared" si="7"/>
        <v>487283</v>
      </c>
      <c r="Q19" s="19">
        <f t="shared" si="7"/>
        <v>631605</v>
      </c>
      <c r="R19" s="19">
        <f t="shared" si="7"/>
        <v>445807</v>
      </c>
      <c r="S19" s="19">
        <f t="shared" si="7"/>
        <v>342569</v>
      </c>
      <c r="T19" s="19">
        <f t="shared" si="7"/>
        <v>620944</v>
      </c>
      <c r="U19" s="19">
        <f t="shared" si="7"/>
        <v>836884</v>
      </c>
      <c r="V19" s="19">
        <f t="shared" si="7"/>
        <v>620252</v>
      </c>
      <c r="W19" s="19">
        <f t="shared" si="7"/>
        <v>629601</v>
      </c>
      <c r="X19" s="19">
        <f t="shared" si="7"/>
        <v>1117228</v>
      </c>
      <c r="Y19" s="19">
        <f t="shared" si="7"/>
        <v>1955926</v>
      </c>
      <c r="AA19" s="38">
        <f>Y19/SUM(Y19:Y20)</f>
        <v>0.44663920964704118</v>
      </c>
      <c r="AB19" s="1" t="s">
        <v>77</v>
      </c>
    </row>
    <row r="20" spans="4:37">
      <c r="D20" s="1" t="s">
        <v>78</v>
      </c>
      <c r="E20" s="1"/>
      <c r="F20" s="1"/>
      <c r="G20" s="19"/>
      <c r="H20" s="19"/>
      <c r="I20" s="19"/>
      <c r="J20" s="19"/>
      <c r="K20" s="19"/>
      <c r="L20" s="19"/>
      <c r="M20" s="19"/>
      <c r="N20" s="19"/>
      <c r="O20" s="19">
        <f t="shared" ref="O20:Y20" si="8">O72</f>
        <v>296490</v>
      </c>
      <c r="P20" s="19">
        <f t="shared" si="8"/>
        <v>250050</v>
      </c>
      <c r="Q20" s="19">
        <f t="shared" si="8"/>
        <v>334759</v>
      </c>
      <c r="R20" s="19">
        <f t="shared" si="8"/>
        <v>608544</v>
      </c>
      <c r="S20" s="19">
        <f t="shared" si="8"/>
        <v>629579</v>
      </c>
      <c r="T20" s="19">
        <f t="shared" si="8"/>
        <v>689435</v>
      </c>
      <c r="U20" s="19">
        <f t="shared" si="8"/>
        <v>766479</v>
      </c>
      <c r="V20" s="19">
        <f t="shared" si="8"/>
        <v>924848</v>
      </c>
      <c r="W20" s="19">
        <f t="shared" si="8"/>
        <v>1158586</v>
      </c>
      <c r="X20" s="19">
        <f t="shared" si="8"/>
        <v>1784302</v>
      </c>
      <c r="Y20" s="19">
        <f t="shared" si="8"/>
        <v>2423282</v>
      </c>
      <c r="AA20" s="29">
        <f>Y20/SUM(Y19:Y20)</f>
        <v>0.55336079035295882</v>
      </c>
      <c r="AB20" s="1" t="s">
        <v>78</v>
      </c>
    </row>
    <row r="24" spans="4:37">
      <c r="G24" s="1"/>
      <c r="H24" s="1"/>
      <c r="I24" s="1"/>
      <c r="J24" s="1"/>
      <c r="K24" s="1"/>
      <c r="L24" s="1"/>
      <c r="M24" s="1"/>
      <c r="N24" s="1"/>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79</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ht="16">
      <c r="D26" s="13" t="s">
        <v>80</v>
      </c>
      <c r="E26" s="23"/>
      <c r="F26" s="23"/>
      <c r="G26" s="3"/>
      <c r="H26" s="3"/>
      <c r="I26" s="3"/>
      <c r="J26" s="3"/>
      <c r="K26" s="3"/>
      <c r="L26" s="3"/>
      <c r="M26" s="3"/>
      <c r="N26" s="3"/>
      <c r="O26" s="3">
        <v>771548</v>
      </c>
      <c r="P26" s="3">
        <v>889596</v>
      </c>
      <c r="Q26" s="3">
        <v>1207162</v>
      </c>
      <c r="R26" s="3">
        <v>1171265</v>
      </c>
      <c r="S26" s="3">
        <v>1218476</v>
      </c>
      <c r="T26" s="3">
        <v>1501889</v>
      </c>
      <c r="U26" s="3">
        <v>2118333</v>
      </c>
      <c r="V26" s="3">
        <v>2287554</v>
      </c>
      <c r="W26" s="3">
        <v>2862004</v>
      </c>
      <c r="X26" s="3">
        <v>6258548</v>
      </c>
      <c r="Y26" s="3">
        <f>AK26</f>
        <v>5782350</v>
      </c>
      <c r="Z26" s="3"/>
      <c r="AA26" s="3"/>
      <c r="AB26" s="3"/>
      <c r="AC26" s="3"/>
      <c r="AD26" s="3"/>
      <c r="AE26" s="89" t="s">
        <v>80</v>
      </c>
      <c r="AF26" s="90"/>
      <c r="AG26" s="92">
        <v>2118333</v>
      </c>
      <c r="AH26" s="92">
        <v>2287554</v>
      </c>
      <c r="AI26" s="92">
        <v>2862004</v>
      </c>
      <c r="AJ26" s="92">
        <v>6255496</v>
      </c>
      <c r="AK26" s="92">
        <v>5782350</v>
      </c>
    </row>
    <row r="27" spans="4:37" ht="16">
      <c r="D27" s="14" t="s">
        <v>81</v>
      </c>
      <c r="E27" s="24"/>
      <c r="F27" s="24"/>
      <c r="G27" s="4"/>
      <c r="H27" s="4"/>
      <c r="I27" s="4"/>
      <c r="J27" s="4"/>
      <c r="K27" s="4"/>
      <c r="L27" s="4"/>
      <c r="M27" s="4"/>
      <c r="N27" s="4"/>
      <c r="O27" s="4">
        <v>20766</v>
      </c>
      <c r="P27" s="4">
        <v>151492</v>
      </c>
      <c r="Q27" s="4">
        <v>68267</v>
      </c>
      <c r="R27" s="4">
        <v>31669</v>
      </c>
      <c r="S27" s="4">
        <v>32823</v>
      </c>
      <c r="T27" s="4">
        <v>34097</v>
      </c>
      <c r="U27" s="4">
        <v>71264</v>
      </c>
      <c r="V27" s="4">
        <v>131057</v>
      </c>
      <c r="W27" s="4">
        <v>878056</v>
      </c>
      <c r="X27" s="4">
        <v>1494332</v>
      </c>
      <c r="Y27" s="3">
        <f t="shared" ref="Y27:Y90" si="9">AK27</f>
        <v>827784</v>
      </c>
      <c r="Z27" s="4"/>
      <c r="AA27" s="4"/>
      <c r="AB27" s="4"/>
      <c r="AC27" s="4"/>
      <c r="AD27" s="4"/>
      <c r="AE27" s="93" t="s">
        <v>81</v>
      </c>
      <c r="AF27" s="90"/>
      <c r="AG27" s="94">
        <v>71264</v>
      </c>
      <c r="AH27" s="94">
        <v>131057</v>
      </c>
      <c r="AI27" s="94">
        <v>878056</v>
      </c>
      <c r="AJ27" s="94">
        <v>1494332</v>
      </c>
      <c r="AK27" s="94">
        <v>827784</v>
      </c>
    </row>
    <row r="28" spans="4:37" ht="16">
      <c r="D28" s="14" t="s">
        <v>82</v>
      </c>
      <c r="E28" s="24"/>
      <c r="F28" s="24"/>
      <c r="G28" s="5"/>
      <c r="H28" s="5"/>
      <c r="I28" s="5"/>
      <c r="J28" s="4"/>
      <c r="K28" s="4"/>
      <c r="L28" s="4"/>
      <c r="M28" s="4"/>
      <c r="N28" s="5"/>
      <c r="O28" s="4">
        <v>4900</v>
      </c>
      <c r="P28" s="4">
        <v>4900</v>
      </c>
      <c r="Q28" s="4">
        <v>4900</v>
      </c>
      <c r="R28" s="4">
        <v>4900</v>
      </c>
      <c r="S28" s="4">
        <v>4900</v>
      </c>
      <c r="T28" s="5">
        <v>0</v>
      </c>
      <c r="U28" s="5">
        <v>0</v>
      </c>
      <c r="V28" s="5">
        <v>0</v>
      </c>
      <c r="W28" s="5">
        <v>0</v>
      </c>
      <c r="X28" s="5">
        <v>0</v>
      </c>
      <c r="Y28" s="3">
        <f t="shared" si="9"/>
        <v>0</v>
      </c>
      <c r="Z28" s="5"/>
      <c r="AA28" s="5"/>
      <c r="AB28" s="5"/>
      <c r="AC28" s="5"/>
      <c r="AD28" s="5"/>
      <c r="AE28" s="93" t="s">
        <v>82</v>
      </c>
      <c r="AF28" s="90"/>
      <c r="AG28" s="90">
        <v>0</v>
      </c>
      <c r="AH28" s="90">
        <v>0</v>
      </c>
      <c r="AI28" s="90">
        <v>0</v>
      </c>
      <c r="AJ28" s="90">
        <v>0</v>
      </c>
      <c r="AK28" s="90">
        <v>0</v>
      </c>
    </row>
    <row r="29" spans="4:37" ht="16">
      <c r="D29" s="14" t="s">
        <v>83</v>
      </c>
      <c r="E29" s="24"/>
      <c r="F29" s="24"/>
      <c r="G29" s="4"/>
      <c r="H29" s="4"/>
      <c r="I29" s="4"/>
      <c r="J29" s="4"/>
      <c r="K29" s="4"/>
      <c r="L29" s="4"/>
      <c r="M29" s="4"/>
      <c r="N29" s="4"/>
      <c r="O29" s="4">
        <v>219885</v>
      </c>
      <c r="P29" s="4">
        <v>280020</v>
      </c>
      <c r="Q29" s="4">
        <v>307994</v>
      </c>
      <c r="R29" s="4">
        <v>348988</v>
      </c>
      <c r="S29" s="4">
        <v>360886</v>
      </c>
      <c r="T29" s="4">
        <v>482229</v>
      </c>
      <c r="U29" s="4">
        <v>600826</v>
      </c>
      <c r="V29" s="4">
        <v>584638</v>
      </c>
      <c r="W29" s="4">
        <v>1131244</v>
      </c>
      <c r="X29" s="4">
        <v>1834202</v>
      </c>
      <c r="Y29" s="3">
        <f t="shared" si="9"/>
        <v>1578781</v>
      </c>
      <c r="Z29" s="4"/>
      <c r="AA29" s="4"/>
      <c r="AB29" s="4"/>
      <c r="AC29" s="4"/>
      <c r="AD29" s="4"/>
      <c r="AE29" s="93" t="s">
        <v>83</v>
      </c>
      <c r="AF29" s="90"/>
      <c r="AG29" s="94">
        <v>600826</v>
      </c>
      <c r="AH29" s="94">
        <v>584638</v>
      </c>
      <c r="AI29" s="94">
        <v>1131244</v>
      </c>
      <c r="AJ29" s="94">
        <v>1785999</v>
      </c>
      <c r="AK29" s="94">
        <v>1578781</v>
      </c>
    </row>
    <row r="30" spans="4:37" ht="16">
      <c r="D30" s="14" t="s">
        <v>84</v>
      </c>
      <c r="E30" s="24"/>
      <c r="F30" s="24"/>
      <c r="G30" s="4"/>
      <c r="H30" s="4"/>
      <c r="I30" s="4"/>
      <c r="J30" s="4"/>
      <c r="K30" s="4"/>
      <c r="L30" s="4"/>
      <c r="M30" s="4"/>
      <c r="N30" s="4"/>
      <c r="O30" s="4">
        <v>462940</v>
      </c>
      <c r="P30" s="4">
        <v>385816</v>
      </c>
      <c r="Q30" s="4">
        <v>731943</v>
      </c>
      <c r="R30" s="4">
        <v>669576</v>
      </c>
      <c r="S30" s="4">
        <v>714276</v>
      </c>
      <c r="T30" s="4">
        <v>883035</v>
      </c>
      <c r="U30" s="4">
        <v>1314175</v>
      </c>
      <c r="V30" s="4">
        <v>1453646</v>
      </c>
      <c r="W30" s="4">
        <v>827371</v>
      </c>
      <c r="X30" s="4">
        <v>2842961</v>
      </c>
      <c r="Y30" s="3">
        <f t="shared" si="9"/>
        <v>3254339</v>
      </c>
      <c r="Z30" s="4"/>
      <c r="AA30" s="4"/>
      <c r="AB30" s="4"/>
      <c r="AC30" s="4"/>
      <c r="AD30" s="4"/>
      <c r="AE30" s="93" t="s">
        <v>84</v>
      </c>
      <c r="AF30" s="90"/>
      <c r="AG30" s="94">
        <v>1314175</v>
      </c>
      <c r="AH30" s="94">
        <v>1453646</v>
      </c>
      <c r="AI30" s="94">
        <v>827371</v>
      </c>
      <c r="AJ30" s="94">
        <v>2888111</v>
      </c>
      <c r="AK30" s="94">
        <v>3254339</v>
      </c>
    </row>
    <row r="31" spans="4:37" ht="16">
      <c r="D31" s="14" t="s">
        <v>85</v>
      </c>
      <c r="E31" s="24"/>
      <c r="F31" s="24"/>
      <c r="G31" s="5"/>
      <c r="H31" s="5"/>
      <c r="I31" s="4"/>
      <c r="J31" s="4"/>
      <c r="K31" s="4"/>
      <c r="L31" s="4"/>
      <c r="M31" s="4"/>
      <c r="N31" s="4"/>
      <c r="O31" s="4">
        <v>63058</v>
      </c>
      <c r="P31" s="4">
        <v>67368</v>
      </c>
      <c r="Q31" s="4">
        <v>94059</v>
      </c>
      <c r="R31" s="4">
        <v>116133</v>
      </c>
      <c r="S31" s="4">
        <v>105592</v>
      </c>
      <c r="T31" s="4">
        <v>102527</v>
      </c>
      <c r="U31" s="4">
        <v>132067</v>
      </c>
      <c r="V31" s="4">
        <v>118213</v>
      </c>
      <c r="W31" s="4">
        <v>25333</v>
      </c>
      <c r="X31" s="4">
        <v>87054</v>
      </c>
      <c r="Y31" s="3">
        <f t="shared" si="9"/>
        <v>121447</v>
      </c>
      <c r="Z31" s="4"/>
      <c r="AA31" s="4"/>
      <c r="AB31" s="4"/>
      <c r="AC31" s="4"/>
      <c r="AD31" s="4"/>
      <c r="AE31" s="93" t="s">
        <v>85</v>
      </c>
      <c r="AF31" s="90"/>
      <c r="AG31" s="94">
        <v>132067</v>
      </c>
      <c r="AH31" s="94">
        <v>118213</v>
      </c>
      <c r="AI31" s="94">
        <v>25333</v>
      </c>
      <c r="AJ31" s="94">
        <v>87054</v>
      </c>
      <c r="AK31" s="94">
        <v>121447</v>
      </c>
    </row>
    <row r="32" spans="4:37" ht="16">
      <c r="D32" s="13" t="s">
        <v>86</v>
      </c>
      <c r="E32" s="23"/>
      <c r="F32" s="23"/>
      <c r="G32" s="3"/>
      <c r="H32" s="3"/>
      <c r="I32" s="3"/>
      <c r="J32" s="3"/>
      <c r="K32" s="3"/>
      <c r="L32" s="3"/>
      <c r="M32" s="3"/>
      <c r="N32" s="3"/>
      <c r="O32" s="3">
        <v>84449</v>
      </c>
      <c r="P32" s="3">
        <v>86949</v>
      </c>
      <c r="Q32" s="3">
        <v>85559</v>
      </c>
      <c r="R32" s="3">
        <v>84243</v>
      </c>
      <c r="S32" s="3">
        <v>87736</v>
      </c>
      <c r="T32" s="3">
        <v>92060</v>
      </c>
      <c r="U32" s="3">
        <v>105004</v>
      </c>
      <c r="V32" s="3">
        <v>117501</v>
      </c>
      <c r="W32" s="3">
        <v>206743</v>
      </c>
      <c r="X32" s="3">
        <v>289326</v>
      </c>
      <c r="Y32" s="3">
        <f t="shared" si="9"/>
        <v>573071</v>
      </c>
      <c r="Z32" s="3"/>
      <c r="AA32" s="3"/>
      <c r="AB32" s="3"/>
      <c r="AC32" s="3"/>
      <c r="AD32" s="3"/>
      <c r="AE32" s="89" t="s">
        <v>86</v>
      </c>
      <c r="AF32" s="90"/>
      <c r="AG32" s="92">
        <v>105004</v>
      </c>
      <c r="AH32" s="92">
        <v>117501</v>
      </c>
      <c r="AI32" s="92">
        <v>206743</v>
      </c>
      <c r="AJ32" s="92">
        <v>289326</v>
      </c>
      <c r="AK32" s="92">
        <v>573071</v>
      </c>
    </row>
    <row r="33" spans="4:37" ht="16">
      <c r="D33" s="14" t="s">
        <v>87</v>
      </c>
      <c r="E33" s="24"/>
      <c r="F33" s="24"/>
      <c r="G33" s="5"/>
      <c r="H33" s="5"/>
      <c r="I33" s="5"/>
      <c r="J33" s="4"/>
      <c r="K33" s="5"/>
      <c r="L33" s="5"/>
      <c r="M33" s="4"/>
      <c r="N33" s="4"/>
      <c r="O33" s="5">
        <v>0</v>
      </c>
      <c r="P33" s="5">
        <v>0</v>
      </c>
      <c r="Q33" s="5">
        <v>0</v>
      </c>
      <c r="R33" s="4">
        <v>2324</v>
      </c>
      <c r="S33" s="4">
        <v>2324</v>
      </c>
      <c r="T33" s="4">
        <v>2340</v>
      </c>
      <c r="U33" s="4">
        <v>4405</v>
      </c>
      <c r="V33" s="4">
        <v>4244</v>
      </c>
      <c r="W33" s="4">
        <v>8828</v>
      </c>
      <c r="X33" s="4">
        <v>17641</v>
      </c>
      <c r="Y33" s="3">
        <f t="shared" si="9"/>
        <v>22405</v>
      </c>
      <c r="Z33" s="4"/>
      <c r="AA33" s="4"/>
      <c r="AB33" s="4"/>
      <c r="AC33" s="4"/>
      <c r="AD33" s="4"/>
      <c r="AE33" s="93" t="s">
        <v>87</v>
      </c>
      <c r="AF33" s="90"/>
      <c r="AG33" s="94">
        <v>4405</v>
      </c>
      <c r="AH33" s="94">
        <v>4244</v>
      </c>
      <c r="AI33" s="94">
        <v>8828</v>
      </c>
      <c r="AJ33" s="94">
        <v>17641</v>
      </c>
      <c r="AK33" s="94">
        <v>22405</v>
      </c>
    </row>
    <row r="34" spans="4:37" ht="16">
      <c r="D34" s="14" t="s">
        <v>88</v>
      </c>
      <c r="E34" s="24"/>
      <c r="F34" s="24"/>
      <c r="G34" s="4"/>
      <c r="H34" s="4"/>
      <c r="I34" s="4"/>
      <c r="J34" s="4"/>
      <c r="K34" s="4"/>
      <c r="L34" s="4"/>
      <c r="M34" s="4"/>
      <c r="N34" s="4"/>
      <c r="O34" s="4">
        <v>77325</v>
      </c>
      <c r="P34" s="4">
        <v>80097</v>
      </c>
      <c r="Q34" s="4">
        <v>83374</v>
      </c>
      <c r="R34" s="4">
        <v>81295</v>
      </c>
      <c r="S34" s="4">
        <v>84786</v>
      </c>
      <c r="T34" s="4">
        <v>83693</v>
      </c>
      <c r="U34" s="4">
        <v>84395</v>
      </c>
      <c r="V34" s="4">
        <v>81415</v>
      </c>
      <c r="W34" s="4">
        <v>88271</v>
      </c>
      <c r="X34" s="4">
        <v>94484</v>
      </c>
      <c r="Y34" s="3">
        <f t="shared" si="9"/>
        <v>95634</v>
      </c>
      <c r="Z34" s="4"/>
      <c r="AA34" s="4"/>
      <c r="AB34" s="4"/>
      <c r="AC34" s="4"/>
      <c r="AD34" s="4"/>
      <c r="AE34" s="93" t="s">
        <v>88</v>
      </c>
      <c r="AF34" s="90"/>
      <c r="AG34" s="94">
        <v>84395</v>
      </c>
      <c r="AH34" s="94">
        <v>81415</v>
      </c>
      <c r="AI34" s="94">
        <v>88271</v>
      </c>
      <c r="AJ34" s="94">
        <v>94484</v>
      </c>
      <c r="AK34" s="94">
        <v>95634</v>
      </c>
    </row>
    <row r="35" spans="4:37" ht="16">
      <c r="D35" s="14" t="s">
        <v>89</v>
      </c>
      <c r="E35" s="24"/>
      <c r="F35" s="24"/>
      <c r="G35" s="5"/>
      <c r="H35" s="5"/>
      <c r="I35" s="5"/>
      <c r="J35" s="4"/>
      <c r="K35" s="4"/>
      <c r="L35" s="4"/>
      <c r="M35" s="4"/>
      <c r="N35" s="4"/>
      <c r="O35" s="5">
        <v>0</v>
      </c>
      <c r="P35" s="5">
        <v>0</v>
      </c>
      <c r="Q35" s="5">
        <v>0</v>
      </c>
      <c r="R35" s="5">
        <v>0</v>
      </c>
      <c r="S35" s="5">
        <v>0</v>
      </c>
      <c r="T35" s="5">
        <v>0</v>
      </c>
      <c r="U35" s="5">
        <v>0</v>
      </c>
      <c r="V35" s="5">
        <v>0</v>
      </c>
      <c r="W35" s="5">
        <v>0</v>
      </c>
      <c r="X35" s="5"/>
      <c r="Y35" s="3">
        <f t="shared" si="9"/>
        <v>0</v>
      </c>
      <c r="Z35" s="5"/>
      <c r="AA35" s="5"/>
      <c r="AB35" s="5"/>
      <c r="AC35" s="5"/>
      <c r="AD35" s="5"/>
      <c r="AE35" s="93" t="s">
        <v>89</v>
      </c>
      <c r="AF35" s="90"/>
      <c r="AG35" s="90">
        <v>0</v>
      </c>
      <c r="AH35" s="90">
        <v>0</v>
      </c>
      <c r="AI35" s="90">
        <v>0</v>
      </c>
      <c r="AJ35" s="90">
        <v>0</v>
      </c>
      <c r="AK35" s="90">
        <v>0</v>
      </c>
    </row>
    <row r="36" spans="4:37" ht="16">
      <c r="D36" s="14" t="s">
        <v>90</v>
      </c>
      <c r="E36" s="24"/>
      <c r="F36" s="24"/>
      <c r="G36" s="4"/>
      <c r="H36" s="4"/>
      <c r="I36" s="5"/>
      <c r="J36" s="4"/>
      <c r="K36" s="4"/>
      <c r="L36" s="4"/>
      <c r="M36" s="4"/>
      <c r="N36" s="4"/>
      <c r="O36" s="5">
        <v>0</v>
      </c>
      <c r="P36" s="5">
        <v>0</v>
      </c>
      <c r="Q36" s="5">
        <v>0</v>
      </c>
      <c r="R36" s="5">
        <v>0</v>
      </c>
      <c r="S36" s="5">
        <v>0</v>
      </c>
      <c r="T36" s="5">
        <v>0</v>
      </c>
      <c r="U36" s="5">
        <v>0</v>
      </c>
      <c r="V36" s="5">
        <v>0</v>
      </c>
      <c r="W36" s="5">
        <v>0</v>
      </c>
      <c r="X36" s="5">
        <v>318</v>
      </c>
      <c r="Y36" s="3">
        <f t="shared" si="9"/>
        <v>0</v>
      </c>
      <c r="Z36" s="4"/>
      <c r="AA36" s="4"/>
      <c r="AB36" s="4"/>
      <c r="AC36" s="4"/>
      <c r="AD36" s="4"/>
      <c r="AE36" s="93" t="s">
        <v>90</v>
      </c>
      <c r="AF36" s="90"/>
      <c r="AG36" s="90">
        <v>0</v>
      </c>
      <c r="AH36" s="90">
        <v>0</v>
      </c>
      <c r="AI36" s="90">
        <v>0</v>
      </c>
      <c r="AJ36" s="90">
        <v>318</v>
      </c>
      <c r="AK36" s="90">
        <v>0</v>
      </c>
    </row>
    <row r="37" spans="4:37" ht="16">
      <c r="D37" s="14" t="s">
        <v>91</v>
      </c>
      <c r="E37" s="24"/>
      <c r="F37" s="24"/>
      <c r="G37" s="5"/>
      <c r="H37" s="5"/>
      <c r="I37" s="5"/>
      <c r="J37" s="4"/>
      <c r="K37" s="4"/>
      <c r="L37" s="4"/>
      <c r="M37" s="4"/>
      <c r="N37" s="4"/>
      <c r="O37" s="4">
        <v>5100</v>
      </c>
      <c r="P37" s="4">
        <v>5100</v>
      </c>
      <c r="Q37" s="5">
        <v>0</v>
      </c>
      <c r="R37" s="5">
        <v>0</v>
      </c>
      <c r="S37" s="5">
        <v>0</v>
      </c>
      <c r="T37" s="5">
        <v>0</v>
      </c>
      <c r="U37" s="4">
        <v>4143</v>
      </c>
      <c r="V37" s="4">
        <v>6126</v>
      </c>
      <c r="W37" s="4">
        <v>59904</v>
      </c>
      <c r="X37" s="4">
        <v>65270</v>
      </c>
      <c r="Y37" s="3">
        <f t="shared" si="9"/>
        <v>70627</v>
      </c>
      <c r="Z37" s="5"/>
      <c r="AA37" s="5"/>
      <c r="AB37" s="5"/>
      <c r="AC37" s="5"/>
      <c r="AD37" s="5"/>
      <c r="AE37" s="93" t="s">
        <v>91</v>
      </c>
      <c r="AF37" s="90"/>
      <c r="AG37" s="94">
        <v>4143</v>
      </c>
      <c r="AH37" s="94">
        <v>6126</v>
      </c>
      <c r="AI37" s="94">
        <v>59904</v>
      </c>
      <c r="AJ37" s="94">
        <v>65270</v>
      </c>
      <c r="AK37" s="94">
        <v>70627</v>
      </c>
    </row>
    <row r="38" spans="4:37" ht="16">
      <c r="D38" s="14" t="s">
        <v>92</v>
      </c>
      <c r="E38" s="24"/>
      <c r="F38" s="24"/>
      <c r="G38" s="5"/>
      <c r="H38" s="4"/>
      <c r="I38" s="5"/>
      <c r="J38" s="4"/>
      <c r="K38" s="4"/>
      <c r="L38" s="4"/>
      <c r="M38" s="4"/>
      <c r="N38" s="4"/>
      <c r="O38" s="4">
        <v>2024</v>
      </c>
      <c r="P38" s="4">
        <v>1752</v>
      </c>
      <c r="Q38" s="4">
        <v>2185</v>
      </c>
      <c r="R38" s="5">
        <v>624</v>
      </c>
      <c r="S38" s="5">
        <v>626</v>
      </c>
      <c r="T38" s="5">
        <v>561</v>
      </c>
      <c r="U38" s="4">
        <v>7172</v>
      </c>
      <c r="V38" s="4">
        <v>21402</v>
      </c>
      <c r="W38" s="4">
        <v>46000</v>
      </c>
      <c r="X38" s="4">
        <v>108450</v>
      </c>
      <c r="Y38" s="3">
        <f t="shared" si="9"/>
        <v>107350</v>
      </c>
      <c r="Z38" s="4"/>
      <c r="AA38" s="4"/>
      <c r="AB38" s="4"/>
      <c r="AC38" s="4"/>
      <c r="AD38" s="4"/>
      <c r="AE38" s="93" t="s">
        <v>92</v>
      </c>
      <c r="AF38" s="90"/>
      <c r="AG38" s="94">
        <v>7172</v>
      </c>
      <c r="AH38" s="94">
        <v>21402</v>
      </c>
      <c r="AI38" s="94">
        <v>46000</v>
      </c>
      <c r="AJ38" s="94">
        <v>108450</v>
      </c>
      <c r="AK38" s="94">
        <v>107350</v>
      </c>
    </row>
    <row r="39" spans="4:37" ht="16">
      <c r="D39" s="15" t="s">
        <v>93</v>
      </c>
      <c r="E39" s="25"/>
      <c r="F39" s="25"/>
      <c r="G39" s="5"/>
      <c r="H39" s="5"/>
      <c r="I39" s="5"/>
      <c r="J39" s="5"/>
      <c r="K39" s="5"/>
      <c r="L39" s="4"/>
      <c r="M39" s="4"/>
      <c r="N39" s="4"/>
      <c r="O39" s="5">
        <v>0</v>
      </c>
      <c r="P39" s="5">
        <v>0</v>
      </c>
      <c r="Q39" s="5">
        <v>0</v>
      </c>
      <c r="R39" s="5">
        <v>0</v>
      </c>
      <c r="S39" s="5">
        <v>0</v>
      </c>
      <c r="T39" s="4">
        <v>5465</v>
      </c>
      <c r="U39" s="4">
        <v>4890</v>
      </c>
      <c r="V39" s="4">
        <v>4315</v>
      </c>
      <c r="W39" s="4">
        <v>3739</v>
      </c>
      <c r="X39" s="4">
        <v>31647</v>
      </c>
      <c r="Y39" s="3">
        <f t="shared" si="9"/>
        <v>277055</v>
      </c>
      <c r="Z39" s="5"/>
      <c r="AA39" s="5"/>
      <c r="AB39" s="5"/>
      <c r="AC39" s="5"/>
      <c r="AD39" s="5"/>
      <c r="AE39" s="93" t="s">
        <v>93</v>
      </c>
      <c r="AF39" s="90"/>
      <c r="AG39" s="94">
        <v>4890</v>
      </c>
      <c r="AH39" s="94">
        <v>4315</v>
      </c>
      <c r="AI39" s="94">
        <v>3739</v>
      </c>
      <c r="AJ39" s="94">
        <v>3164</v>
      </c>
      <c r="AK39" s="94">
        <v>277055</v>
      </c>
    </row>
    <row r="40" spans="4:37" ht="16">
      <c r="D40" s="16" t="s">
        <v>94</v>
      </c>
      <c r="E40" s="26"/>
      <c r="F40" s="26"/>
      <c r="G40" s="3"/>
      <c r="H40" s="3"/>
      <c r="I40" s="3"/>
      <c r="J40" s="3"/>
      <c r="K40" s="3"/>
      <c r="L40" s="3"/>
      <c r="M40" s="3"/>
      <c r="N40" s="3"/>
      <c r="O40" s="3">
        <v>855997</v>
      </c>
      <c r="P40" s="3">
        <v>976544</v>
      </c>
      <c r="Q40" s="3">
        <v>1292722</v>
      </c>
      <c r="R40" s="3">
        <v>1255508</v>
      </c>
      <c r="S40" s="3">
        <v>1306212</v>
      </c>
      <c r="T40" s="3">
        <v>1593949</v>
      </c>
      <c r="U40" s="3">
        <v>2223336</v>
      </c>
      <c r="V40" s="3">
        <v>2405055</v>
      </c>
      <c r="W40" s="3">
        <v>3068747</v>
      </c>
      <c r="X40" s="3">
        <v>6547874</v>
      </c>
      <c r="Y40" s="3">
        <f t="shared" si="9"/>
        <v>6355421</v>
      </c>
      <c r="Z40" s="3"/>
      <c r="AA40" s="3"/>
      <c r="AB40" s="3"/>
      <c r="AC40" s="3"/>
      <c r="AD40" s="3"/>
      <c r="AE40" s="89" t="s">
        <v>94</v>
      </c>
      <c r="AF40" s="90"/>
      <c r="AG40" s="92">
        <v>2223336</v>
      </c>
      <c r="AH40" s="92">
        <v>2405055</v>
      </c>
      <c r="AI40" s="92">
        <v>3068747</v>
      </c>
      <c r="AJ40" s="92">
        <v>6544823</v>
      </c>
      <c r="AK40" s="92">
        <v>6355421</v>
      </c>
    </row>
    <row r="41" spans="4:37" ht="16">
      <c r="D41" s="12" t="s">
        <v>95</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95</v>
      </c>
      <c r="AF41" s="90"/>
      <c r="AG41" s="91"/>
      <c r="AH41" s="91"/>
      <c r="AI41" s="91"/>
      <c r="AJ41" s="91"/>
      <c r="AK41" s="91"/>
    </row>
    <row r="42" spans="4:37" ht="16">
      <c r="D42" s="13" t="s">
        <v>96</v>
      </c>
      <c r="E42" s="23"/>
      <c r="F42" s="23"/>
      <c r="G42" s="3"/>
      <c r="H42" s="3"/>
      <c r="I42" s="3"/>
      <c r="J42" s="3"/>
      <c r="K42" s="3"/>
      <c r="L42" s="3"/>
      <c r="M42" s="3"/>
      <c r="N42" s="3"/>
      <c r="O42" s="3">
        <v>559508</v>
      </c>
      <c r="P42" s="3">
        <v>726494</v>
      </c>
      <c r="Q42" s="3">
        <v>957962</v>
      </c>
      <c r="R42" s="3">
        <v>646964</v>
      </c>
      <c r="S42" s="3">
        <v>676633</v>
      </c>
      <c r="T42" s="3">
        <v>904514</v>
      </c>
      <c r="U42" s="3">
        <v>1456857</v>
      </c>
      <c r="V42" s="3">
        <v>1480207</v>
      </c>
      <c r="W42" s="3">
        <v>1910161</v>
      </c>
      <c r="X42" s="3">
        <v>4763573</v>
      </c>
      <c r="Y42" s="3">
        <f t="shared" si="9"/>
        <v>3932139</v>
      </c>
      <c r="Z42" s="3"/>
      <c r="AA42" s="3"/>
      <c r="AB42" s="3"/>
      <c r="AC42" s="3"/>
      <c r="AD42" s="3"/>
      <c r="AE42" s="89" t="s">
        <v>96</v>
      </c>
      <c r="AF42" s="90"/>
      <c r="AG42" s="92">
        <v>1456857</v>
      </c>
      <c r="AH42" s="92">
        <v>1480207</v>
      </c>
      <c r="AI42" s="92">
        <v>1910161</v>
      </c>
      <c r="AJ42" s="92">
        <v>4763538</v>
      </c>
      <c r="AK42" s="92">
        <v>3932139</v>
      </c>
    </row>
    <row r="43" spans="4:37" ht="16">
      <c r="D43" s="14" t="s">
        <v>97</v>
      </c>
      <c r="E43" s="24"/>
      <c r="F43" s="24"/>
      <c r="G43" s="4"/>
      <c r="H43" s="4"/>
      <c r="I43" s="4"/>
      <c r="J43" s="4"/>
      <c r="K43" s="4"/>
      <c r="L43" s="4"/>
      <c r="M43" s="4"/>
      <c r="N43" s="4"/>
      <c r="O43" s="4">
        <v>519735</v>
      </c>
      <c r="P43" s="4">
        <v>692100</v>
      </c>
      <c r="Q43" s="4">
        <v>928032</v>
      </c>
      <c r="R43" s="4">
        <v>619269</v>
      </c>
      <c r="S43" s="4">
        <v>672580</v>
      </c>
      <c r="T43" s="4">
        <v>901914</v>
      </c>
      <c r="U43" s="4">
        <v>1451893</v>
      </c>
      <c r="V43" s="4">
        <v>1475740</v>
      </c>
      <c r="W43" s="4">
        <v>1905552</v>
      </c>
      <c r="X43" s="4">
        <v>4753330</v>
      </c>
      <c r="Y43" s="3">
        <f t="shared" si="9"/>
        <v>3882267</v>
      </c>
      <c r="Z43" s="4"/>
      <c r="AA43" s="4"/>
      <c r="AB43" s="4"/>
      <c r="AC43" s="4"/>
      <c r="AD43" s="4"/>
      <c r="AE43" s="93" t="s">
        <v>97</v>
      </c>
      <c r="AF43" s="90"/>
      <c r="AG43" s="94">
        <v>1451893</v>
      </c>
      <c r="AH43" s="94">
        <v>1475740</v>
      </c>
      <c r="AI43" s="94">
        <v>1905552</v>
      </c>
      <c r="AJ43" s="94">
        <v>4753295</v>
      </c>
      <c r="AK43" s="94">
        <v>3882267</v>
      </c>
    </row>
    <row r="44" spans="4:37" ht="16">
      <c r="D44" s="17" t="s">
        <v>98</v>
      </c>
      <c r="E44" s="27"/>
      <c r="F44" s="27"/>
      <c r="G44" s="4"/>
      <c r="H44" s="4"/>
      <c r="I44" s="4"/>
      <c r="J44" s="4"/>
      <c r="K44" s="4"/>
      <c r="L44" s="4"/>
      <c r="M44" s="4"/>
      <c r="N44" s="4"/>
      <c r="O44" s="4">
        <v>241675</v>
      </c>
      <c r="P44" s="4">
        <v>453983</v>
      </c>
      <c r="Q44" s="4">
        <v>603105</v>
      </c>
      <c r="R44" s="4">
        <v>422907</v>
      </c>
      <c r="S44" s="4">
        <v>342569</v>
      </c>
      <c r="T44" s="4">
        <v>620944</v>
      </c>
      <c r="U44" s="4">
        <v>836884</v>
      </c>
      <c r="V44" s="4">
        <v>620252</v>
      </c>
      <c r="W44" s="4">
        <v>629601</v>
      </c>
      <c r="X44" s="4">
        <v>1117228</v>
      </c>
      <c r="Y44" s="3">
        <f t="shared" si="9"/>
        <v>1914826</v>
      </c>
      <c r="Z44" s="4"/>
      <c r="AA44" s="4"/>
      <c r="AB44" s="4"/>
      <c r="AC44" s="4"/>
      <c r="AD44" s="4"/>
      <c r="AE44" s="93" t="s">
        <v>98</v>
      </c>
      <c r="AF44" s="90"/>
      <c r="AG44" s="94">
        <v>836884</v>
      </c>
      <c r="AH44" s="94">
        <v>620252</v>
      </c>
      <c r="AI44" s="94">
        <v>629601</v>
      </c>
      <c r="AJ44" s="94">
        <v>1117228</v>
      </c>
      <c r="AK44" s="94">
        <v>1914826</v>
      </c>
    </row>
    <row r="45" spans="4:37" ht="16">
      <c r="D45" s="17" t="s">
        <v>99</v>
      </c>
      <c r="E45" s="27"/>
      <c r="F45" s="27"/>
      <c r="G45" s="5"/>
      <c r="H45" s="5"/>
      <c r="I45" s="5"/>
      <c r="J45" s="5"/>
      <c r="K45" s="5"/>
      <c r="L45" s="5"/>
      <c r="M45" s="5"/>
      <c r="N45" s="5"/>
      <c r="O45" s="5">
        <v>0</v>
      </c>
      <c r="P45" s="5">
        <v>0</v>
      </c>
      <c r="Q45" s="5">
        <v>0</v>
      </c>
      <c r="R45" s="5">
        <v>0</v>
      </c>
      <c r="S45" s="5">
        <v>0</v>
      </c>
      <c r="T45" s="5">
        <v>0</v>
      </c>
      <c r="U45" s="5">
        <v>0</v>
      </c>
      <c r="V45" s="5">
        <v>0</v>
      </c>
      <c r="W45" s="5">
        <v>0</v>
      </c>
      <c r="X45" s="5">
        <v>0</v>
      </c>
      <c r="Y45" s="3">
        <f t="shared" si="9"/>
        <v>0</v>
      </c>
      <c r="Z45" s="5"/>
      <c r="AA45" s="5"/>
      <c r="AB45" s="5"/>
      <c r="AC45" s="5"/>
      <c r="AD45" s="5"/>
      <c r="AE45" s="93" t="s">
        <v>99</v>
      </c>
      <c r="AF45" s="90"/>
      <c r="AG45" s="90">
        <v>0</v>
      </c>
      <c r="AH45" s="90">
        <v>0</v>
      </c>
      <c r="AI45" s="90">
        <v>0</v>
      </c>
      <c r="AJ45" s="90">
        <v>0</v>
      </c>
      <c r="AK45" s="90">
        <v>0</v>
      </c>
    </row>
    <row r="46" spans="4:37" ht="16">
      <c r="D46" s="17" t="s">
        <v>100</v>
      </c>
      <c r="E46" s="27"/>
      <c r="F46" s="27"/>
      <c r="G46" s="4"/>
      <c r="H46" s="4"/>
      <c r="I46" s="4"/>
      <c r="J46" s="4"/>
      <c r="K46" s="4"/>
      <c r="L46" s="4"/>
      <c r="M46" s="4"/>
      <c r="N46" s="4"/>
      <c r="O46" s="4">
        <v>245836</v>
      </c>
      <c r="P46" s="4">
        <v>181525</v>
      </c>
      <c r="Q46" s="4">
        <v>206572</v>
      </c>
      <c r="R46" s="4">
        <v>153199</v>
      </c>
      <c r="S46" s="4">
        <v>275890</v>
      </c>
      <c r="T46" s="4">
        <v>229459</v>
      </c>
      <c r="U46" s="4">
        <v>547084</v>
      </c>
      <c r="V46" s="4">
        <v>700330</v>
      </c>
      <c r="W46" s="4">
        <v>941370</v>
      </c>
      <c r="X46" s="4">
        <v>2844456</v>
      </c>
      <c r="Y46" s="3">
        <f t="shared" si="9"/>
        <v>1210401</v>
      </c>
      <c r="Z46" s="4"/>
      <c r="AA46" s="4"/>
      <c r="AB46" s="4"/>
      <c r="AC46" s="4"/>
      <c r="AD46" s="4"/>
      <c r="AE46" s="93" t="s">
        <v>100</v>
      </c>
      <c r="AF46" s="90"/>
      <c r="AG46" s="94">
        <v>547084</v>
      </c>
      <c r="AH46" s="94">
        <v>700330</v>
      </c>
      <c r="AI46" s="94">
        <v>941370</v>
      </c>
      <c r="AJ46" s="94">
        <v>2844456</v>
      </c>
      <c r="AK46" s="94">
        <v>1210401</v>
      </c>
    </row>
    <row r="47" spans="4:37" ht="16">
      <c r="D47" s="17" t="s">
        <v>101</v>
      </c>
      <c r="E47" s="27"/>
      <c r="F47" s="27"/>
      <c r="G47" s="5"/>
      <c r="H47" s="5"/>
      <c r="I47" s="5"/>
      <c r="J47" s="4"/>
      <c r="K47" s="4"/>
      <c r="L47" s="4"/>
      <c r="M47" s="4"/>
      <c r="N47" s="4"/>
      <c r="O47" s="5">
        <v>117</v>
      </c>
      <c r="P47" s="4">
        <v>12467</v>
      </c>
      <c r="Q47" s="4">
        <v>66230</v>
      </c>
      <c r="R47" s="4">
        <v>3962</v>
      </c>
      <c r="S47" s="4">
        <v>10237</v>
      </c>
      <c r="T47" s="4">
        <v>2782</v>
      </c>
      <c r="U47" s="4">
        <v>12749</v>
      </c>
      <c r="V47" s="4">
        <v>2379</v>
      </c>
      <c r="W47" s="4">
        <v>66763</v>
      </c>
      <c r="X47" s="4">
        <v>72175</v>
      </c>
      <c r="Y47" s="3">
        <f t="shared" si="9"/>
        <v>95943</v>
      </c>
      <c r="Z47" s="4"/>
      <c r="AA47" s="4"/>
      <c r="AB47" s="4"/>
      <c r="AC47" s="4"/>
      <c r="AD47" s="4"/>
      <c r="AE47" s="93" t="s">
        <v>101</v>
      </c>
      <c r="AF47" s="90"/>
      <c r="AG47" s="94">
        <v>12749</v>
      </c>
      <c r="AH47" s="94">
        <v>2379</v>
      </c>
      <c r="AI47" s="94">
        <v>66763</v>
      </c>
      <c r="AJ47" s="94">
        <v>72175</v>
      </c>
      <c r="AK47" s="94">
        <v>95943</v>
      </c>
    </row>
    <row r="48" spans="4:37" ht="16">
      <c r="D48" s="17" t="s">
        <v>102</v>
      </c>
      <c r="E48" s="27"/>
      <c r="F48" s="27"/>
      <c r="G48" s="4"/>
      <c r="H48" s="4"/>
      <c r="I48" s="4"/>
      <c r="J48" s="4"/>
      <c r="K48" s="4"/>
      <c r="L48" s="4"/>
      <c r="M48" s="4"/>
      <c r="N48" s="4"/>
      <c r="O48" s="4">
        <v>12259</v>
      </c>
      <c r="P48" s="4">
        <v>12546</v>
      </c>
      <c r="Q48" s="4">
        <v>12176</v>
      </c>
      <c r="R48" s="4">
        <v>5872</v>
      </c>
      <c r="S48" s="4">
        <v>5629</v>
      </c>
      <c r="T48" s="4">
        <v>7520</v>
      </c>
      <c r="U48" s="4">
        <v>11279</v>
      </c>
      <c r="V48" s="4">
        <v>27816</v>
      </c>
      <c r="W48" s="4">
        <v>30392</v>
      </c>
      <c r="X48" s="4">
        <v>71149</v>
      </c>
      <c r="Y48" s="3">
        <f t="shared" si="9"/>
        <v>38652</v>
      </c>
      <c r="Z48" s="4"/>
      <c r="AA48" s="4"/>
      <c r="AB48" s="4"/>
      <c r="AC48" s="4"/>
      <c r="AD48" s="4"/>
      <c r="AE48" s="93" t="s">
        <v>102</v>
      </c>
      <c r="AF48" s="90"/>
      <c r="AG48" s="94">
        <v>11279</v>
      </c>
      <c r="AH48" s="94">
        <v>27816</v>
      </c>
      <c r="AI48" s="94">
        <v>30392</v>
      </c>
      <c r="AJ48" s="94">
        <v>71114</v>
      </c>
      <c r="AK48" s="94">
        <v>38652</v>
      </c>
    </row>
    <row r="49" spans="4:37" ht="16">
      <c r="D49" s="17" t="s">
        <v>103</v>
      </c>
      <c r="E49" s="27"/>
      <c r="F49" s="27"/>
      <c r="G49" s="5"/>
      <c r="H49" s="5"/>
      <c r="I49" s="4"/>
      <c r="J49" s="4"/>
      <c r="K49" s="4"/>
      <c r="L49" s="4"/>
      <c r="M49" s="4"/>
      <c r="N49" s="4"/>
      <c r="O49" s="4">
        <v>1680</v>
      </c>
      <c r="P49" s="5">
        <v>4</v>
      </c>
      <c r="Q49" s="4">
        <v>13351</v>
      </c>
      <c r="R49" s="4">
        <v>15787</v>
      </c>
      <c r="S49" s="4">
        <v>20110</v>
      </c>
      <c r="T49" s="4">
        <v>18679</v>
      </c>
      <c r="U49" s="4">
        <v>21416</v>
      </c>
      <c r="V49" s="4">
        <v>17120</v>
      </c>
      <c r="W49" s="4">
        <v>17983</v>
      </c>
      <c r="X49" s="4">
        <v>26738</v>
      </c>
      <c r="Y49" s="3">
        <f t="shared" si="9"/>
        <v>28121</v>
      </c>
      <c r="Z49" s="4"/>
      <c r="AA49" s="4"/>
      <c r="AB49" s="4"/>
      <c r="AC49" s="4"/>
      <c r="AD49" s="4"/>
      <c r="AE49" s="93" t="s">
        <v>103</v>
      </c>
      <c r="AF49" s="90"/>
      <c r="AG49" s="94">
        <v>21416</v>
      </c>
      <c r="AH49" s="94">
        <v>17120</v>
      </c>
      <c r="AI49" s="94">
        <v>17983</v>
      </c>
      <c r="AJ49" s="94">
        <v>26738</v>
      </c>
      <c r="AK49" s="94">
        <v>28121</v>
      </c>
    </row>
    <row r="50" spans="4:37" ht="16">
      <c r="D50" s="17" t="s">
        <v>104</v>
      </c>
      <c r="E50" s="27"/>
      <c r="F50" s="27"/>
      <c r="G50" s="5"/>
      <c r="H50" s="5"/>
      <c r="I50" s="5"/>
      <c r="J50" s="4"/>
      <c r="K50" s="4"/>
      <c r="L50" s="4"/>
      <c r="M50" s="4"/>
      <c r="N50" s="4"/>
      <c r="O50" s="4">
        <v>8995</v>
      </c>
      <c r="P50" s="4">
        <v>9883</v>
      </c>
      <c r="Q50" s="4">
        <v>12904</v>
      </c>
      <c r="R50" s="4">
        <v>1871</v>
      </c>
      <c r="S50" s="4">
        <v>1135</v>
      </c>
      <c r="T50" s="4">
        <v>7349</v>
      </c>
      <c r="U50" s="4">
        <v>16026</v>
      </c>
      <c r="V50" s="4">
        <v>100168</v>
      </c>
      <c r="W50" s="4">
        <v>204070</v>
      </c>
      <c r="X50" s="4">
        <v>604946</v>
      </c>
      <c r="Y50" s="3">
        <f t="shared" si="9"/>
        <v>306511</v>
      </c>
      <c r="Z50" s="4"/>
      <c r="AA50" s="4"/>
      <c r="AB50" s="4"/>
      <c r="AC50" s="4"/>
      <c r="AD50" s="4"/>
      <c r="AE50" s="93" t="s">
        <v>104</v>
      </c>
      <c r="AF50" s="90"/>
      <c r="AG50" s="94">
        <v>16026</v>
      </c>
      <c r="AH50" s="94">
        <v>100168</v>
      </c>
      <c r="AI50" s="94">
        <v>204070</v>
      </c>
      <c r="AJ50" s="94">
        <v>604946</v>
      </c>
      <c r="AK50" s="94">
        <v>306511</v>
      </c>
    </row>
    <row r="51" spans="4:37" ht="16">
      <c r="D51" s="17" t="s">
        <v>105</v>
      </c>
      <c r="E51" s="27"/>
      <c r="F51" s="27"/>
      <c r="G51" s="5"/>
      <c r="H51" s="5"/>
      <c r="I51" s="5"/>
      <c r="J51" s="5"/>
      <c r="K51" s="5"/>
      <c r="L51" s="5"/>
      <c r="M51" s="5"/>
      <c r="N51" s="5"/>
      <c r="O51" s="5">
        <v>0</v>
      </c>
      <c r="P51" s="5">
        <v>0</v>
      </c>
      <c r="Q51" s="5">
        <v>0</v>
      </c>
      <c r="R51" s="5">
        <v>0</v>
      </c>
      <c r="S51" s="5">
        <v>0</v>
      </c>
      <c r="T51" s="5">
        <v>0</v>
      </c>
      <c r="U51" s="5">
        <v>0</v>
      </c>
      <c r="V51" s="5">
        <v>0</v>
      </c>
      <c r="W51" s="5">
        <v>0</v>
      </c>
      <c r="X51" s="5">
        <v>0</v>
      </c>
      <c r="Y51" s="3">
        <f t="shared" si="9"/>
        <v>0</v>
      </c>
      <c r="Z51" s="5"/>
      <c r="AA51" s="5"/>
      <c r="AB51" s="5"/>
      <c r="AC51" s="5"/>
      <c r="AD51" s="5"/>
      <c r="AE51" s="93" t="s">
        <v>105</v>
      </c>
      <c r="AF51" s="90"/>
      <c r="AG51" s="90">
        <v>0</v>
      </c>
      <c r="AH51" s="90">
        <v>0</v>
      </c>
      <c r="AI51" s="90">
        <v>0</v>
      </c>
      <c r="AJ51" s="90">
        <v>0</v>
      </c>
      <c r="AK51" s="90">
        <v>0</v>
      </c>
    </row>
    <row r="52" spans="4:37" ht="16">
      <c r="D52" s="17" t="s">
        <v>106</v>
      </c>
      <c r="E52" s="27"/>
      <c r="F52" s="27"/>
      <c r="G52" s="5"/>
      <c r="H52" s="5"/>
      <c r="I52" s="5"/>
      <c r="J52" s="5"/>
      <c r="K52" s="5"/>
      <c r="L52" s="5"/>
      <c r="M52" s="5"/>
      <c r="N52" s="5"/>
      <c r="O52" s="5">
        <v>0</v>
      </c>
      <c r="P52" s="5">
        <v>0</v>
      </c>
      <c r="Q52" s="5">
        <v>0</v>
      </c>
      <c r="R52" s="5">
        <v>0</v>
      </c>
      <c r="S52" s="5">
        <v>0</v>
      </c>
      <c r="T52" s="5">
        <v>0</v>
      </c>
      <c r="U52" s="5">
        <v>0</v>
      </c>
      <c r="V52" s="5">
        <v>0</v>
      </c>
      <c r="W52" s="5">
        <v>0</v>
      </c>
      <c r="X52" s="5">
        <v>0</v>
      </c>
      <c r="Y52" s="3">
        <f t="shared" si="9"/>
        <v>0</v>
      </c>
      <c r="Z52" s="5"/>
      <c r="AA52" s="5"/>
      <c r="AB52" s="5"/>
      <c r="AC52" s="5"/>
      <c r="AD52" s="5"/>
      <c r="AE52" s="93" t="s">
        <v>106</v>
      </c>
      <c r="AF52" s="90"/>
      <c r="AG52" s="90">
        <v>0</v>
      </c>
      <c r="AH52" s="90">
        <v>0</v>
      </c>
      <c r="AI52" s="90">
        <v>0</v>
      </c>
      <c r="AJ52" s="90">
        <v>0</v>
      </c>
      <c r="AK52" s="90">
        <v>0</v>
      </c>
    </row>
    <row r="53" spans="4:37" ht="16">
      <c r="D53" s="17" t="s">
        <v>107</v>
      </c>
      <c r="E53" s="27"/>
      <c r="F53" s="27"/>
      <c r="G53" s="5"/>
      <c r="H53" s="5"/>
      <c r="I53" s="5"/>
      <c r="J53" s="5"/>
      <c r="K53" s="5"/>
      <c r="L53" s="5"/>
      <c r="M53" s="5"/>
      <c r="N53" s="5"/>
      <c r="O53" s="5">
        <v>0</v>
      </c>
      <c r="P53" s="5">
        <v>0</v>
      </c>
      <c r="Q53" s="5">
        <v>0</v>
      </c>
      <c r="R53" s="5">
        <v>0</v>
      </c>
      <c r="S53" s="5">
        <v>0</v>
      </c>
      <c r="T53" s="5">
        <v>284</v>
      </c>
      <c r="U53" s="5">
        <v>0</v>
      </c>
      <c r="V53" s="5">
        <v>0</v>
      </c>
      <c r="W53" s="5">
        <v>17</v>
      </c>
      <c r="X53" s="5">
        <v>48</v>
      </c>
      <c r="Y53" s="3">
        <f t="shared" si="9"/>
        <v>247</v>
      </c>
      <c r="Z53" s="5"/>
      <c r="AA53" s="5"/>
      <c r="AB53" s="5"/>
      <c r="AC53" s="5"/>
      <c r="AD53" s="5"/>
      <c r="AE53" s="93" t="s">
        <v>107</v>
      </c>
      <c r="AF53" s="90"/>
      <c r="AG53" s="90">
        <v>0</v>
      </c>
      <c r="AH53" s="90">
        <v>0</v>
      </c>
      <c r="AI53" s="90">
        <v>17</v>
      </c>
      <c r="AJ53" s="90">
        <v>48</v>
      </c>
      <c r="AK53" s="90">
        <v>247</v>
      </c>
    </row>
    <row r="54" spans="4:37" ht="16">
      <c r="D54" s="17" t="s">
        <v>108</v>
      </c>
      <c r="E54" s="27"/>
      <c r="F54" s="27"/>
      <c r="G54" s="5"/>
      <c r="H54" s="5"/>
      <c r="I54" s="5"/>
      <c r="J54" s="4"/>
      <c r="K54" s="4"/>
      <c r="L54" s="4"/>
      <c r="M54" s="4"/>
      <c r="N54" s="4"/>
      <c r="O54" s="4">
        <v>8818</v>
      </c>
      <c r="P54" s="4">
        <v>21645</v>
      </c>
      <c r="Q54" s="4">
        <v>13694</v>
      </c>
      <c r="R54" s="4">
        <v>15670</v>
      </c>
      <c r="S54" s="4">
        <v>17011</v>
      </c>
      <c r="T54" s="4">
        <v>14897</v>
      </c>
      <c r="U54" s="4">
        <v>6456</v>
      </c>
      <c r="V54" s="4">
        <v>7676</v>
      </c>
      <c r="W54" s="4">
        <v>15356</v>
      </c>
      <c r="X54" s="4">
        <v>16590</v>
      </c>
      <c r="Y54" s="3">
        <f t="shared" si="9"/>
        <v>287565</v>
      </c>
      <c r="Z54" s="4"/>
      <c r="AA54" s="4"/>
      <c r="AB54" s="4"/>
      <c r="AC54" s="4"/>
      <c r="AD54" s="4"/>
      <c r="AE54" s="93" t="s">
        <v>108</v>
      </c>
      <c r="AF54" s="90"/>
      <c r="AG54" s="94">
        <v>6456</v>
      </c>
      <c r="AH54" s="94">
        <v>7676</v>
      </c>
      <c r="AI54" s="94">
        <v>15356</v>
      </c>
      <c r="AJ54" s="94">
        <v>16590</v>
      </c>
      <c r="AK54" s="94">
        <v>287565</v>
      </c>
    </row>
    <row r="55" spans="4:37" ht="16">
      <c r="D55" s="17" t="s">
        <v>109</v>
      </c>
      <c r="E55" s="27"/>
      <c r="F55" s="27"/>
      <c r="G55" s="5"/>
      <c r="H55" s="5"/>
      <c r="I55" s="5"/>
      <c r="J55" s="5"/>
      <c r="K55" s="5"/>
      <c r="L55" s="4"/>
      <c r="M55" s="4"/>
      <c r="N55" s="4"/>
      <c r="O55" s="5">
        <v>0</v>
      </c>
      <c r="P55" s="5">
        <v>0</v>
      </c>
      <c r="Q55" s="5">
        <v>0</v>
      </c>
      <c r="R55" s="5">
        <v>0</v>
      </c>
      <c r="S55" s="5">
        <v>0</v>
      </c>
      <c r="T55" s="5">
        <v>0</v>
      </c>
      <c r="U55" s="5">
        <v>0</v>
      </c>
      <c r="V55" s="5">
        <v>0</v>
      </c>
      <c r="W55" s="5">
        <v>0</v>
      </c>
      <c r="X55" s="5">
        <v>0</v>
      </c>
      <c r="Y55" s="3">
        <f t="shared" si="9"/>
        <v>0</v>
      </c>
      <c r="Z55" s="5"/>
      <c r="AA55" s="5"/>
      <c r="AB55" s="5"/>
      <c r="AC55" s="5"/>
      <c r="AD55" s="5"/>
      <c r="AE55" s="93" t="s">
        <v>109</v>
      </c>
      <c r="AF55" s="90"/>
      <c r="AG55" s="90">
        <v>0</v>
      </c>
      <c r="AH55" s="90">
        <v>0</v>
      </c>
      <c r="AI55" s="90">
        <v>0</v>
      </c>
      <c r="AJ55" s="90">
        <v>0</v>
      </c>
      <c r="AK55" s="90">
        <v>0</v>
      </c>
    </row>
    <row r="56" spans="4:37" ht="16">
      <c r="D56" s="17" t="s">
        <v>110</v>
      </c>
      <c r="E56" s="27"/>
      <c r="F56" s="27"/>
      <c r="G56" s="5"/>
      <c r="H56" s="5"/>
      <c r="I56" s="5"/>
      <c r="J56" s="4"/>
      <c r="K56" s="4"/>
      <c r="L56" s="4"/>
      <c r="M56" s="4"/>
      <c r="N56" s="4"/>
      <c r="O56" s="5">
        <v>354</v>
      </c>
      <c r="P56" s="5">
        <v>46</v>
      </c>
      <c r="Q56" s="5">
        <v>0</v>
      </c>
      <c r="R56" s="5">
        <v>0</v>
      </c>
      <c r="S56" s="5">
        <v>0</v>
      </c>
      <c r="T56" s="5">
        <v>0</v>
      </c>
      <c r="U56" s="5">
        <v>0</v>
      </c>
      <c r="V56" s="5">
        <v>0</v>
      </c>
      <c r="W56" s="5">
        <v>0</v>
      </c>
      <c r="X56" s="5">
        <v>0</v>
      </c>
      <c r="Y56" s="3">
        <f t="shared" si="9"/>
        <v>0</v>
      </c>
      <c r="Z56" s="4"/>
      <c r="AA56" s="4"/>
      <c r="AB56" s="4"/>
      <c r="AC56" s="4"/>
      <c r="AD56" s="4"/>
      <c r="AE56" s="93" t="s">
        <v>110</v>
      </c>
      <c r="AF56" s="90"/>
      <c r="AG56" s="90">
        <v>0</v>
      </c>
      <c r="AH56" s="90">
        <v>0</v>
      </c>
      <c r="AI56" s="90">
        <v>0</v>
      </c>
      <c r="AJ56" s="90">
        <v>0</v>
      </c>
      <c r="AK56" s="90">
        <v>0</v>
      </c>
    </row>
    <row r="57" spans="4:37" ht="16">
      <c r="D57" s="17" t="s">
        <v>111</v>
      </c>
      <c r="E57" s="27"/>
      <c r="F57" s="27"/>
      <c r="G57" s="5"/>
      <c r="H57" s="5"/>
      <c r="I57" s="5"/>
      <c r="J57" s="5"/>
      <c r="K57" s="5"/>
      <c r="L57" s="5"/>
      <c r="M57" s="5"/>
      <c r="N57" s="5"/>
      <c r="O57" s="5">
        <v>0</v>
      </c>
      <c r="P57" s="5">
        <v>0</v>
      </c>
      <c r="Q57" s="5">
        <v>0</v>
      </c>
      <c r="R57" s="5">
        <v>0</v>
      </c>
      <c r="S57" s="5">
        <v>0</v>
      </c>
      <c r="T57" s="5">
        <v>0</v>
      </c>
      <c r="U57" s="5">
        <v>0</v>
      </c>
      <c r="V57" s="5">
        <v>0</v>
      </c>
      <c r="W57" s="5">
        <v>0</v>
      </c>
      <c r="X57" s="5">
        <v>0</v>
      </c>
      <c r="Y57" s="3">
        <f t="shared" si="9"/>
        <v>0</v>
      </c>
      <c r="Z57" s="5"/>
      <c r="AA57" s="5"/>
      <c r="AB57" s="5"/>
      <c r="AC57" s="5"/>
      <c r="AD57" s="5"/>
      <c r="AE57" s="93" t="s">
        <v>111</v>
      </c>
      <c r="AF57" s="90"/>
      <c r="AG57" s="90">
        <v>0</v>
      </c>
      <c r="AH57" s="90">
        <v>0</v>
      </c>
      <c r="AI57" s="90">
        <v>0</v>
      </c>
      <c r="AJ57" s="90">
        <v>0</v>
      </c>
      <c r="AK57" s="90">
        <v>0</v>
      </c>
    </row>
    <row r="58" spans="4:37" ht="16">
      <c r="D58" s="17" t="s">
        <v>112</v>
      </c>
      <c r="E58" s="27"/>
      <c r="F58" s="27"/>
      <c r="G58" s="5"/>
      <c r="H58" s="5"/>
      <c r="I58" s="5"/>
      <c r="J58" s="5"/>
      <c r="K58" s="5"/>
      <c r="L58" s="5"/>
      <c r="M58" s="5"/>
      <c r="N58" s="5"/>
      <c r="O58" s="5">
        <v>0</v>
      </c>
      <c r="P58" s="5">
        <v>0</v>
      </c>
      <c r="Q58" s="5">
        <v>0</v>
      </c>
      <c r="R58" s="5">
        <v>0</v>
      </c>
      <c r="S58" s="5">
        <v>0</v>
      </c>
      <c r="T58" s="5">
        <v>0</v>
      </c>
      <c r="U58" s="5">
        <v>0</v>
      </c>
      <c r="V58" s="5">
        <v>0</v>
      </c>
      <c r="W58" s="5">
        <v>0</v>
      </c>
      <c r="X58" s="5">
        <v>0</v>
      </c>
      <c r="Y58" s="3">
        <f t="shared" si="9"/>
        <v>0</v>
      </c>
      <c r="Z58" s="5"/>
      <c r="AA58" s="5"/>
      <c r="AB58" s="5"/>
      <c r="AC58" s="5"/>
      <c r="AD58" s="5"/>
      <c r="AE58" s="93" t="s">
        <v>112</v>
      </c>
      <c r="AF58" s="90"/>
      <c r="AG58" s="90">
        <v>0</v>
      </c>
      <c r="AH58" s="90">
        <v>0</v>
      </c>
      <c r="AI58" s="90">
        <v>0</v>
      </c>
      <c r="AJ58" s="90">
        <v>0</v>
      </c>
      <c r="AK58" s="90">
        <v>0</v>
      </c>
    </row>
    <row r="59" spans="4:37" ht="16">
      <c r="D59" s="14" t="s">
        <v>113</v>
      </c>
      <c r="E59" s="24"/>
      <c r="F59" s="24"/>
      <c r="G59" s="4"/>
      <c r="H59" s="4"/>
      <c r="I59" s="4"/>
      <c r="J59" s="4"/>
      <c r="K59" s="4"/>
      <c r="L59" s="4"/>
      <c r="M59" s="4"/>
      <c r="N59" s="4"/>
      <c r="O59" s="4">
        <v>39773</v>
      </c>
      <c r="P59" s="4">
        <v>34394</v>
      </c>
      <c r="Q59" s="4">
        <v>29930</v>
      </c>
      <c r="R59" s="4">
        <v>27695</v>
      </c>
      <c r="S59" s="4">
        <v>4053</v>
      </c>
      <c r="T59" s="4">
        <v>2600</v>
      </c>
      <c r="U59" s="4">
        <v>4963</v>
      </c>
      <c r="V59" s="4">
        <v>4466</v>
      </c>
      <c r="W59" s="4">
        <v>4609</v>
      </c>
      <c r="X59" s="4">
        <v>10243</v>
      </c>
      <c r="Y59" s="3">
        <f t="shared" si="9"/>
        <v>49872</v>
      </c>
      <c r="Z59" s="5"/>
      <c r="AA59" s="5"/>
      <c r="AB59" s="5"/>
      <c r="AC59" s="5"/>
      <c r="AD59" s="5"/>
      <c r="AE59" s="93" t="s">
        <v>113</v>
      </c>
      <c r="AF59" s="90"/>
      <c r="AG59" s="94">
        <v>4963</v>
      </c>
      <c r="AH59" s="94">
        <v>4466</v>
      </c>
      <c r="AI59" s="94">
        <v>4609</v>
      </c>
      <c r="AJ59" s="94">
        <v>10243</v>
      </c>
      <c r="AK59" s="94">
        <v>49872</v>
      </c>
    </row>
    <row r="60" spans="4:37" ht="16">
      <c r="D60" s="17" t="s">
        <v>114</v>
      </c>
      <c r="E60" s="27"/>
      <c r="F60" s="27"/>
      <c r="G60" s="5"/>
      <c r="H60" s="5"/>
      <c r="I60" s="5"/>
      <c r="J60" s="5"/>
      <c r="K60" s="4"/>
      <c r="L60" s="5"/>
      <c r="M60" s="5"/>
      <c r="N60" s="5"/>
      <c r="O60" s="5">
        <v>0</v>
      </c>
      <c r="P60" s="5">
        <v>0</v>
      </c>
      <c r="Q60" s="5">
        <v>0</v>
      </c>
      <c r="R60" s="5">
        <v>0</v>
      </c>
      <c r="S60" s="5">
        <v>0</v>
      </c>
      <c r="T60" s="5">
        <v>0</v>
      </c>
      <c r="U60" s="5">
        <v>0</v>
      </c>
      <c r="V60" s="5">
        <v>0</v>
      </c>
      <c r="W60" s="5">
        <v>0</v>
      </c>
      <c r="X60" s="5">
        <v>0</v>
      </c>
      <c r="Y60" s="3">
        <f t="shared" si="9"/>
        <v>0</v>
      </c>
      <c r="Z60" s="5"/>
      <c r="AA60" s="5"/>
      <c r="AB60" s="5"/>
      <c r="AC60" s="5"/>
      <c r="AD60" s="5"/>
      <c r="AE60" s="93" t="s">
        <v>114</v>
      </c>
      <c r="AF60" s="90"/>
      <c r="AG60" s="90">
        <v>0</v>
      </c>
      <c r="AH60" s="90">
        <v>0</v>
      </c>
      <c r="AI60" s="90">
        <v>0</v>
      </c>
      <c r="AJ60" s="90">
        <v>0</v>
      </c>
      <c r="AK60" s="90">
        <v>0</v>
      </c>
    </row>
    <row r="61" spans="4:37" ht="16">
      <c r="D61" s="17" t="s">
        <v>115</v>
      </c>
      <c r="E61" s="27"/>
      <c r="F61" s="27"/>
      <c r="G61" s="5"/>
      <c r="H61" s="5"/>
      <c r="I61" s="5"/>
      <c r="J61" s="5"/>
      <c r="K61" s="5"/>
      <c r="L61" s="5"/>
      <c r="M61" s="5"/>
      <c r="N61" s="5"/>
      <c r="O61" s="5">
        <v>0</v>
      </c>
      <c r="P61" s="5">
        <v>0</v>
      </c>
      <c r="Q61" s="5">
        <v>0</v>
      </c>
      <c r="R61" s="5">
        <v>0</v>
      </c>
      <c r="S61" s="5">
        <v>0</v>
      </c>
      <c r="T61" s="5">
        <v>0</v>
      </c>
      <c r="U61" s="5">
        <v>0</v>
      </c>
      <c r="V61" s="5">
        <v>0</v>
      </c>
      <c r="W61" s="5">
        <v>0</v>
      </c>
      <c r="X61" s="5">
        <v>0</v>
      </c>
      <c r="Y61" s="3">
        <f t="shared" si="9"/>
        <v>0</v>
      </c>
      <c r="Z61" s="5"/>
      <c r="AA61" s="5"/>
      <c r="AB61" s="5"/>
      <c r="AC61" s="5"/>
      <c r="AD61" s="5"/>
      <c r="AE61" s="93" t="s">
        <v>115</v>
      </c>
      <c r="AF61" s="90"/>
      <c r="AG61" s="90">
        <v>0</v>
      </c>
      <c r="AH61" s="90">
        <v>0</v>
      </c>
      <c r="AI61" s="90">
        <v>0</v>
      </c>
      <c r="AJ61" s="90">
        <v>0</v>
      </c>
      <c r="AK61" s="90">
        <v>0</v>
      </c>
    </row>
    <row r="62" spans="4:37" ht="16">
      <c r="D62" s="17" t="s">
        <v>116</v>
      </c>
      <c r="E62" s="27"/>
      <c r="F62" s="27"/>
      <c r="G62" s="5"/>
      <c r="H62" s="5"/>
      <c r="I62" s="5"/>
      <c r="J62" s="5"/>
      <c r="K62" s="5"/>
      <c r="L62" s="5"/>
      <c r="M62" s="5"/>
      <c r="N62" s="5"/>
      <c r="O62" s="5">
        <v>0</v>
      </c>
      <c r="P62" s="5">
        <v>0</v>
      </c>
      <c r="Q62" s="5">
        <v>0</v>
      </c>
      <c r="R62" s="5">
        <v>0</v>
      </c>
      <c r="S62" s="5">
        <v>0</v>
      </c>
      <c r="T62" s="5">
        <v>0</v>
      </c>
      <c r="U62" s="5">
        <v>0</v>
      </c>
      <c r="V62" s="5">
        <v>0</v>
      </c>
      <c r="W62" s="5">
        <v>0</v>
      </c>
      <c r="X62" s="5">
        <v>0</v>
      </c>
      <c r="Y62" s="3">
        <f t="shared" si="9"/>
        <v>0</v>
      </c>
      <c r="Z62" s="5"/>
      <c r="AA62" s="5"/>
      <c r="AB62" s="5"/>
      <c r="AC62" s="5"/>
      <c r="AD62" s="5"/>
      <c r="AE62" s="93" t="s">
        <v>116</v>
      </c>
      <c r="AF62" s="90"/>
      <c r="AG62" s="90">
        <v>0</v>
      </c>
      <c r="AH62" s="90">
        <v>0</v>
      </c>
      <c r="AI62" s="90">
        <v>0</v>
      </c>
      <c r="AJ62" s="90">
        <v>0</v>
      </c>
      <c r="AK62" s="90">
        <v>0</v>
      </c>
    </row>
    <row r="63" spans="4:37" ht="16">
      <c r="D63" s="17" t="s">
        <v>117</v>
      </c>
      <c r="E63" s="27"/>
      <c r="F63" s="27"/>
      <c r="G63" s="5"/>
      <c r="H63" s="5"/>
      <c r="I63" s="5"/>
      <c r="J63" s="5"/>
      <c r="K63" s="5"/>
      <c r="L63" s="5"/>
      <c r="M63" s="5"/>
      <c r="N63" s="5"/>
      <c r="O63" s="5">
        <v>0</v>
      </c>
      <c r="P63" s="5">
        <v>0</v>
      </c>
      <c r="Q63" s="5">
        <v>0</v>
      </c>
      <c r="R63" s="5">
        <v>0</v>
      </c>
      <c r="S63" s="5">
        <v>0</v>
      </c>
      <c r="T63" s="5">
        <v>0</v>
      </c>
      <c r="U63" s="5">
        <v>0</v>
      </c>
      <c r="V63" s="5">
        <v>0</v>
      </c>
      <c r="W63" s="5">
        <v>0</v>
      </c>
      <c r="X63" s="5">
        <v>0</v>
      </c>
      <c r="Y63" s="3">
        <f t="shared" si="9"/>
        <v>0</v>
      </c>
      <c r="Z63" s="5"/>
      <c r="AA63" s="5"/>
      <c r="AB63" s="5"/>
      <c r="AC63" s="5"/>
      <c r="AD63" s="5"/>
      <c r="AE63" s="93" t="s">
        <v>117</v>
      </c>
      <c r="AF63" s="90"/>
      <c r="AG63" s="90">
        <v>0</v>
      </c>
      <c r="AH63" s="90">
        <v>0</v>
      </c>
      <c r="AI63" s="90">
        <v>0</v>
      </c>
      <c r="AJ63" s="90">
        <v>0</v>
      </c>
      <c r="AK63" s="90">
        <v>0</v>
      </c>
    </row>
    <row r="64" spans="4:37" ht="16">
      <c r="D64" s="17" t="s">
        <v>118</v>
      </c>
      <c r="E64" s="27"/>
      <c r="F64" s="27"/>
      <c r="G64" s="5"/>
      <c r="H64" s="5"/>
      <c r="I64" s="5"/>
      <c r="J64" s="4"/>
      <c r="K64" s="4"/>
      <c r="L64" s="4"/>
      <c r="M64" s="4"/>
      <c r="N64" s="4"/>
      <c r="O64" s="4">
        <v>1564</v>
      </c>
      <c r="P64" s="5">
        <v>325</v>
      </c>
      <c r="Q64" s="4">
        <v>1430</v>
      </c>
      <c r="R64" s="4">
        <v>4795</v>
      </c>
      <c r="S64" s="4">
        <v>4053</v>
      </c>
      <c r="T64" s="4">
        <v>2600</v>
      </c>
      <c r="U64" s="4">
        <v>4963</v>
      </c>
      <c r="V64" s="4">
        <v>4466</v>
      </c>
      <c r="W64" s="4">
        <v>4609</v>
      </c>
      <c r="X64" s="4">
        <v>6059</v>
      </c>
      <c r="Y64" s="3">
        <f t="shared" si="9"/>
        <v>5859</v>
      </c>
      <c r="Z64" s="5"/>
      <c r="AA64" s="5"/>
      <c r="AB64" s="5"/>
      <c r="AC64" s="5"/>
      <c r="AD64" s="5"/>
      <c r="AE64" s="93" t="s">
        <v>118</v>
      </c>
      <c r="AF64" s="90"/>
      <c r="AG64" s="94">
        <v>4963</v>
      </c>
      <c r="AH64" s="94">
        <v>4466</v>
      </c>
      <c r="AI64" s="94">
        <v>4609</v>
      </c>
      <c r="AJ64" s="94">
        <v>6059</v>
      </c>
      <c r="AK64" s="94">
        <v>5859</v>
      </c>
    </row>
    <row r="65" spans="4:37" ht="16">
      <c r="D65" s="17" t="s">
        <v>119</v>
      </c>
      <c r="E65" s="27"/>
      <c r="F65" s="27"/>
      <c r="G65" s="4"/>
      <c r="H65" s="4"/>
      <c r="I65" s="4"/>
      <c r="J65" s="4"/>
      <c r="K65" s="4"/>
      <c r="L65" s="4"/>
      <c r="M65" s="4"/>
      <c r="N65" s="4"/>
      <c r="O65" s="4">
        <v>37400</v>
      </c>
      <c r="P65" s="4">
        <v>33300</v>
      </c>
      <c r="Q65" s="4">
        <v>28500</v>
      </c>
      <c r="R65" s="4">
        <v>22900</v>
      </c>
      <c r="S65" s="5">
        <v>0</v>
      </c>
      <c r="T65" s="5">
        <v>0</v>
      </c>
      <c r="U65" s="5">
        <v>0</v>
      </c>
      <c r="V65" s="5">
        <v>0</v>
      </c>
      <c r="W65" s="5">
        <v>0</v>
      </c>
      <c r="X65" s="5">
        <v>0</v>
      </c>
      <c r="Y65" s="3">
        <f t="shared" si="9"/>
        <v>41100</v>
      </c>
      <c r="Z65" s="5"/>
      <c r="AA65" s="5"/>
      <c r="AB65" s="5"/>
      <c r="AC65" s="5"/>
      <c r="AD65" s="5"/>
      <c r="AE65" s="93" t="s">
        <v>119</v>
      </c>
      <c r="AF65" s="90"/>
      <c r="AG65" s="90">
        <v>0</v>
      </c>
      <c r="AH65" s="90">
        <v>0</v>
      </c>
      <c r="AI65" s="90">
        <v>0</v>
      </c>
      <c r="AJ65" s="90">
        <v>0</v>
      </c>
      <c r="AK65" s="94">
        <v>41100</v>
      </c>
    </row>
    <row r="66" spans="4:37" ht="16">
      <c r="D66" s="17" t="s">
        <v>120</v>
      </c>
      <c r="E66" s="27"/>
      <c r="F66" s="27"/>
      <c r="G66" s="5"/>
      <c r="H66" s="5"/>
      <c r="I66" s="5"/>
      <c r="J66" s="5"/>
      <c r="K66" s="5"/>
      <c r="L66" s="5"/>
      <c r="M66" s="5"/>
      <c r="N66" s="5"/>
      <c r="O66" s="5">
        <v>0</v>
      </c>
      <c r="P66" s="5">
        <v>0</v>
      </c>
      <c r="Q66" s="5">
        <v>0</v>
      </c>
      <c r="R66" s="5">
        <v>0</v>
      </c>
      <c r="S66" s="5">
        <v>0</v>
      </c>
      <c r="T66" s="5">
        <v>0</v>
      </c>
      <c r="U66" s="5">
        <v>0</v>
      </c>
      <c r="V66" s="5">
        <v>0</v>
      </c>
      <c r="W66" s="5">
        <v>0</v>
      </c>
      <c r="X66" s="5">
        <v>0</v>
      </c>
      <c r="Y66" s="3">
        <f t="shared" si="9"/>
        <v>0</v>
      </c>
      <c r="Z66" s="5"/>
      <c r="AA66" s="5"/>
      <c r="AB66" s="5"/>
      <c r="AC66" s="5"/>
      <c r="AD66" s="5"/>
      <c r="AE66" s="93" t="s">
        <v>120</v>
      </c>
      <c r="AF66" s="90"/>
      <c r="AG66" s="90">
        <v>0</v>
      </c>
      <c r="AH66" s="90">
        <v>0</v>
      </c>
      <c r="AI66" s="90">
        <v>0</v>
      </c>
      <c r="AJ66" s="90">
        <v>0</v>
      </c>
      <c r="AK66" s="90">
        <v>0</v>
      </c>
    </row>
    <row r="67" spans="4:37" ht="16">
      <c r="D67" s="17" t="s">
        <v>121</v>
      </c>
      <c r="E67" s="27"/>
      <c r="F67" s="27"/>
      <c r="G67" s="5"/>
      <c r="H67" s="5"/>
      <c r="I67" s="5"/>
      <c r="J67" s="5"/>
      <c r="K67" s="5"/>
      <c r="L67" s="5"/>
      <c r="M67" s="5"/>
      <c r="N67" s="4"/>
      <c r="O67" s="5">
        <v>0</v>
      </c>
      <c r="P67" s="5">
        <v>0</v>
      </c>
      <c r="Q67" s="5">
        <v>0</v>
      </c>
      <c r="R67" s="5">
        <v>0</v>
      </c>
      <c r="S67" s="5">
        <v>0</v>
      </c>
      <c r="T67" s="5">
        <v>0</v>
      </c>
      <c r="U67" s="5">
        <v>0</v>
      </c>
      <c r="V67" s="5">
        <v>0</v>
      </c>
      <c r="W67" s="5">
        <v>0</v>
      </c>
      <c r="X67" s="4">
        <v>4184</v>
      </c>
      <c r="Y67" s="3">
        <f t="shared" si="9"/>
        <v>2914</v>
      </c>
      <c r="Z67" s="5"/>
      <c r="AA67" s="5"/>
      <c r="AB67" s="5"/>
      <c r="AC67" s="5"/>
      <c r="AD67" s="5"/>
      <c r="AE67" s="93" t="s">
        <v>121</v>
      </c>
      <c r="AF67" s="90"/>
      <c r="AG67" s="90">
        <v>0</v>
      </c>
      <c r="AH67" s="90">
        <v>0</v>
      </c>
      <c r="AI67" s="90">
        <v>0</v>
      </c>
      <c r="AJ67" s="94">
        <v>4184</v>
      </c>
      <c r="AK67" s="94">
        <v>2914</v>
      </c>
    </row>
    <row r="68" spans="4:37" ht="16">
      <c r="D68" s="17" t="s">
        <v>122</v>
      </c>
      <c r="E68" s="27"/>
      <c r="F68" s="27"/>
      <c r="G68" s="5"/>
      <c r="H68" s="5"/>
      <c r="I68" s="5"/>
      <c r="J68" s="4"/>
      <c r="K68" s="4"/>
      <c r="L68" s="4"/>
      <c r="M68" s="4"/>
      <c r="N68" s="4"/>
      <c r="O68" s="5">
        <v>809</v>
      </c>
      <c r="P68" s="5">
        <v>769</v>
      </c>
      <c r="Q68" s="5">
        <v>0</v>
      </c>
      <c r="R68" s="5">
        <v>0</v>
      </c>
      <c r="S68" s="5">
        <v>0</v>
      </c>
      <c r="T68" s="5">
        <v>0</v>
      </c>
      <c r="U68" s="5">
        <v>0</v>
      </c>
      <c r="V68" s="5">
        <v>0</v>
      </c>
      <c r="W68" s="5">
        <v>0</v>
      </c>
      <c r="X68" s="5">
        <v>0</v>
      </c>
      <c r="Y68" s="3">
        <f t="shared" si="9"/>
        <v>0</v>
      </c>
      <c r="Z68" s="5"/>
      <c r="AA68" s="5"/>
      <c r="AB68" s="5"/>
      <c r="AC68" s="5"/>
      <c r="AD68" s="5"/>
      <c r="AE68" s="93" t="s">
        <v>122</v>
      </c>
      <c r="AF68" s="90"/>
      <c r="AG68" s="90">
        <v>0</v>
      </c>
      <c r="AH68" s="90">
        <v>0</v>
      </c>
      <c r="AI68" s="90">
        <v>0</v>
      </c>
      <c r="AJ68" s="90">
        <v>0</v>
      </c>
      <c r="AK68" s="90">
        <v>0</v>
      </c>
    </row>
    <row r="69" spans="4:37" ht="16">
      <c r="D69" s="17" t="s">
        <v>123</v>
      </c>
      <c r="E69" s="27"/>
      <c r="F69" s="27"/>
      <c r="G69" s="5"/>
      <c r="H69" s="5"/>
      <c r="I69" s="5"/>
      <c r="J69" s="5"/>
      <c r="K69" s="5"/>
      <c r="L69" s="5"/>
      <c r="M69" s="5"/>
      <c r="N69" s="5"/>
      <c r="O69" s="5">
        <v>0</v>
      </c>
      <c r="P69" s="5">
        <v>0</v>
      </c>
      <c r="Q69" s="5">
        <v>0</v>
      </c>
      <c r="R69" s="5">
        <v>0</v>
      </c>
      <c r="S69" s="5">
        <v>0</v>
      </c>
      <c r="T69" s="5">
        <v>0</v>
      </c>
      <c r="U69" s="5">
        <v>0</v>
      </c>
      <c r="V69" s="5">
        <v>0</v>
      </c>
      <c r="W69" s="5">
        <v>0</v>
      </c>
      <c r="X69" s="5">
        <v>0</v>
      </c>
      <c r="Y69" s="3">
        <f t="shared" si="9"/>
        <v>0</v>
      </c>
      <c r="Z69" s="5"/>
      <c r="AA69" s="5"/>
      <c r="AB69" s="5"/>
      <c r="AC69" s="5"/>
      <c r="AD69" s="5"/>
      <c r="AE69" s="93" t="s">
        <v>123</v>
      </c>
      <c r="AF69" s="90"/>
      <c r="AG69" s="90">
        <v>0</v>
      </c>
      <c r="AH69" s="90">
        <v>0</v>
      </c>
      <c r="AI69" s="90">
        <v>0</v>
      </c>
      <c r="AJ69" s="90">
        <v>0</v>
      </c>
      <c r="AK69" s="90">
        <v>0</v>
      </c>
    </row>
    <row r="70" spans="4:37" ht="16">
      <c r="D70" s="17" t="s">
        <v>124</v>
      </c>
      <c r="E70" s="27"/>
      <c r="F70" s="27"/>
      <c r="G70" s="5"/>
      <c r="H70" s="5"/>
      <c r="I70" s="5"/>
      <c r="J70" s="5"/>
      <c r="K70" s="5"/>
      <c r="L70" s="5"/>
      <c r="M70" s="5"/>
      <c r="N70" s="5"/>
      <c r="O70" s="5">
        <v>0</v>
      </c>
      <c r="P70" s="5">
        <v>0</v>
      </c>
      <c r="Q70" s="5">
        <v>0</v>
      </c>
      <c r="R70" s="5">
        <v>0</v>
      </c>
      <c r="S70" s="5">
        <v>0</v>
      </c>
      <c r="T70" s="5">
        <v>0</v>
      </c>
      <c r="U70" s="5">
        <v>0</v>
      </c>
      <c r="V70" s="5">
        <v>0</v>
      </c>
      <c r="W70" s="5">
        <v>0</v>
      </c>
      <c r="X70" s="5">
        <v>0</v>
      </c>
      <c r="Y70" s="3">
        <f t="shared" si="9"/>
        <v>0</v>
      </c>
      <c r="Z70" s="5"/>
      <c r="AA70" s="5"/>
      <c r="AB70" s="5"/>
      <c r="AC70" s="5"/>
      <c r="AD70" s="5"/>
      <c r="AE70" s="93" t="s">
        <v>124</v>
      </c>
      <c r="AF70" s="90"/>
      <c r="AG70" s="90">
        <v>0</v>
      </c>
      <c r="AH70" s="90">
        <v>0</v>
      </c>
      <c r="AI70" s="90">
        <v>0</v>
      </c>
      <c r="AJ70" s="90">
        <v>0</v>
      </c>
      <c r="AK70" s="90">
        <v>0</v>
      </c>
    </row>
    <row r="71" spans="4:37" ht="16">
      <c r="D71" s="17" t="s">
        <v>125</v>
      </c>
      <c r="E71" s="27"/>
      <c r="F71" s="27"/>
      <c r="G71" s="5"/>
      <c r="H71" s="5"/>
      <c r="I71" s="5"/>
      <c r="J71" s="5"/>
      <c r="K71" s="5"/>
      <c r="L71" s="5"/>
      <c r="M71" s="5"/>
      <c r="N71" s="5"/>
      <c r="O71" s="5">
        <v>0</v>
      </c>
      <c r="P71" s="5">
        <v>0</v>
      </c>
      <c r="Q71" s="5">
        <v>0</v>
      </c>
      <c r="R71" s="5">
        <v>0</v>
      </c>
      <c r="S71" s="5">
        <v>0</v>
      </c>
      <c r="T71" s="5">
        <v>0</v>
      </c>
      <c r="U71" s="5">
        <v>0</v>
      </c>
      <c r="V71" s="5">
        <v>0</v>
      </c>
      <c r="W71" s="5">
        <v>0</v>
      </c>
      <c r="X71" s="5">
        <v>0</v>
      </c>
      <c r="Y71" s="3">
        <f t="shared" si="9"/>
        <v>0</v>
      </c>
      <c r="Z71" s="5"/>
      <c r="AA71" s="5"/>
      <c r="AB71" s="5"/>
      <c r="AC71" s="5"/>
      <c r="AD71" s="5"/>
      <c r="AE71" s="93" t="s">
        <v>125</v>
      </c>
      <c r="AF71" s="90"/>
      <c r="AG71" s="90">
        <v>0</v>
      </c>
      <c r="AH71" s="90">
        <v>0</v>
      </c>
      <c r="AI71" s="90">
        <v>0</v>
      </c>
      <c r="AJ71" s="90">
        <v>0</v>
      </c>
      <c r="AK71" s="90">
        <v>0</v>
      </c>
    </row>
    <row r="72" spans="4:37" ht="16">
      <c r="D72" s="13" t="s">
        <v>126</v>
      </c>
      <c r="E72" s="23"/>
      <c r="F72" s="23"/>
      <c r="G72" s="3"/>
      <c r="H72" s="3"/>
      <c r="I72" s="3"/>
      <c r="J72" s="3"/>
      <c r="K72" s="3"/>
      <c r="L72" s="3"/>
      <c r="M72" s="3"/>
      <c r="N72" s="3"/>
      <c r="O72" s="3">
        <v>296490</v>
      </c>
      <c r="P72" s="3">
        <v>250050</v>
      </c>
      <c r="Q72" s="3">
        <v>334759</v>
      </c>
      <c r="R72" s="3">
        <v>608544</v>
      </c>
      <c r="S72" s="3">
        <v>629579</v>
      </c>
      <c r="T72" s="3">
        <v>689435</v>
      </c>
      <c r="U72" s="3">
        <v>766479</v>
      </c>
      <c r="V72" s="3">
        <v>924848</v>
      </c>
      <c r="W72" s="3">
        <v>1158586</v>
      </c>
      <c r="X72" s="3">
        <v>1784302</v>
      </c>
      <c r="Y72" s="3">
        <f t="shared" si="9"/>
        <v>2423282</v>
      </c>
      <c r="Z72" s="3"/>
      <c r="AA72" s="3"/>
      <c r="AB72" s="3"/>
      <c r="AC72" s="3"/>
      <c r="AD72" s="3"/>
      <c r="AE72" s="89" t="s">
        <v>126</v>
      </c>
      <c r="AF72" s="90"/>
      <c r="AG72" s="92">
        <v>766479</v>
      </c>
      <c r="AH72" s="92">
        <v>924848</v>
      </c>
      <c r="AI72" s="92">
        <v>1158586</v>
      </c>
      <c r="AJ72" s="92">
        <v>1781285</v>
      </c>
      <c r="AK72" s="92">
        <v>2423282</v>
      </c>
    </row>
    <row r="73" spans="4:37" ht="16">
      <c r="D73" s="14" t="s">
        <v>127</v>
      </c>
      <c r="E73" s="24"/>
      <c r="F73" s="24"/>
      <c r="G73" s="4"/>
      <c r="H73" s="4"/>
      <c r="I73" s="4"/>
      <c r="J73" s="4"/>
      <c r="K73" s="4"/>
      <c r="L73" s="4"/>
      <c r="M73" s="4"/>
      <c r="N73" s="4"/>
      <c r="O73" s="4">
        <v>296490</v>
      </c>
      <c r="P73" s="4">
        <v>250050</v>
      </c>
      <c r="Q73" s="4">
        <v>334759</v>
      </c>
      <c r="R73" s="4">
        <v>608544</v>
      </c>
      <c r="S73" s="4">
        <v>629579</v>
      </c>
      <c r="T73" s="4">
        <v>689435</v>
      </c>
      <c r="U73" s="4">
        <v>766479</v>
      </c>
      <c r="V73" s="4">
        <v>924848</v>
      </c>
      <c r="W73" s="4">
        <v>1158586</v>
      </c>
      <c r="X73" s="4">
        <v>1784302</v>
      </c>
      <c r="Y73" s="3">
        <f t="shared" si="9"/>
        <v>2423282</v>
      </c>
      <c r="Z73" s="4"/>
      <c r="AA73" s="4"/>
      <c r="AB73" s="4"/>
      <c r="AC73" s="4"/>
      <c r="AD73" s="4"/>
      <c r="AE73" s="93" t="s">
        <v>127</v>
      </c>
      <c r="AF73" s="90"/>
      <c r="AG73" s="94">
        <v>766479</v>
      </c>
      <c r="AH73" s="94">
        <v>924848</v>
      </c>
      <c r="AI73" s="94">
        <v>1158586</v>
      </c>
      <c r="AJ73" s="94">
        <v>1781285</v>
      </c>
      <c r="AK73" s="94">
        <v>2423282</v>
      </c>
    </row>
    <row r="74" spans="4:37" ht="16">
      <c r="D74" s="14" t="s">
        <v>128</v>
      </c>
      <c r="E74" s="24"/>
      <c r="F74" s="24"/>
      <c r="G74" s="5"/>
      <c r="H74" s="5"/>
      <c r="I74" s="5"/>
      <c r="J74" s="5"/>
      <c r="K74" s="5"/>
      <c r="L74" s="5"/>
      <c r="M74" s="5"/>
      <c r="N74" s="5"/>
      <c r="O74" s="5">
        <v>0</v>
      </c>
      <c r="P74" s="5">
        <v>0</v>
      </c>
      <c r="Q74" s="5">
        <v>0</v>
      </c>
      <c r="R74" s="5">
        <v>0</v>
      </c>
      <c r="S74" s="5">
        <v>0</v>
      </c>
      <c r="T74" s="5">
        <v>0</v>
      </c>
      <c r="U74" s="5">
        <v>0</v>
      </c>
      <c r="V74" s="5">
        <v>0</v>
      </c>
      <c r="W74" s="5">
        <v>0</v>
      </c>
      <c r="X74" s="5">
        <v>0</v>
      </c>
      <c r="Y74" s="3">
        <f t="shared" si="9"/>
        <v>0</v>
      </c>
      <c r="Z74" s="5"/>
      <c r="AA74" s="5"/>
      <c r="AB74" s="5"/>
      <c r="AC74" s="5"/>
      <c r="AD74" s="5"/>
      <c r="AE74" s="93" t="s">
        <v>128</v>
      </c>
      <c r="AF74" s="90"/>
      <c r="AG74" s="90">
        <v>0</v>
      </c>
      <c r="AH74" s="90">
        <v>0</v>
      </c>
      <c r="AI74" s="90">
        <v>0</v>
      </c>
      <c r="AJ74" s="90">
        <v>0</v>
      </c>
      <c r="AK74" s="90">
        <v>0</v>
      </c>
    </row>
    <row r="75" spans="4:37" ht="16">
      <c r="D75" s="16" t="s">
        <v>129</v>
      </c>
      <c r="E75" s="26"/>
      <c r="F75" s="26"/>
      <c r="G75" s="3"/>
      <c r="H75" s="3"/>
      <c r="I75" s="3"/>
      <c r="J75" s="3"/>
      <c r="K75" s="3"/>
      <c r="L75" s="3"/>
      <c r="M75" s="3"/>
      <c r="N75" s="3"/>
      <c r="O75" s="3">
        <v>855997</v>
      </c>
      <c r="P75" s="3">
        <v>976544</v>
      </c>
      <c r="Q75" s="3">
        <v>1292722</v>
      </c>
      <c r="R75" s="3">
        <v>1255508</v>
      </c>
      <c r="S75" s="3">
        <v>1306212</v>
      </c>
      <c r="T75" s="3">
        <v>1593949</v>
      </c>
      <c r="U75" s="3">
        <v>2223336</v>
      </c>
      <c r="V75" s="3">
        <v>2405055</v>
      </c>
      <c r="W75" s="3">
        <v>3068747</v>
      </c>
      <c r="X75" s="3">
        <v>6547874</v>
      </c>
      <c r="Y75" s="3">
        <f t="shared" si="9"/>
        <v>6355421</v>
      </c>
      <c r="Z75" s="3"/>
      <c r="AA75" s="3"/>
      <c r="AB75" s="3"/>
      <c r="AC75" s="3"/>
      <c r="AD75" s="3"/>
      <c r="AE75" s="89" t="s">
        <v>129</v>
      </c>
      <c r="AF75" s="90"/>
      <c r="AG75" s="92">
        <v>2223336</v>
      </c>
      <c r="AH75" s="92">
        <v>2405055</v>
      </c>
      <c r="AI75" s="92">
        <v>3068747</v>
      </c>
      <c r="AJ75" s="92">
        <v>6544823</v>
      </c>
      <c r="AK75" s="92">
        <v>6355421</v>
      </c>
    </row>
    <row r="76" spans="4:37">
      <c r="L76" s="1"/>
      <c r="M76" s="1"/>
      <c r="N76" s="1"/>
      <c r="O76" s="1"/>
      <c r="P76" s="1"/>
      <c r="Q76" s="1"/>
      <c r="R76" s="1"/>
      <c r="S76" s="1"/>
      <c r="T76" s="1"/>
      <c r="U76" s="1"/>
      <c r="V76" s="1"/>
      <c r="W76" s="1"/>
      <c r="X76" s="1"/>
      <c r="Y76" s="3">
        <f t="shared" si="9"/>
        <v>0</v>
      </c>
      <c r="Z76" s="1"/>
      <c r="AA76" s="1"/>
      <c r="AB76" s="1"/>
      <c r="AC76" s="1"/>
      <c r="AD76" s="1"/>
      <c r="AE76" s="1"/>
    </row>
    <row r="77" spans="4:37" ht="16">
      <c r="D77" s="16" t="s">
        <v>130</v>
      </c>
      <c r="E77" s="26"/>
      <c r="F77" s="26"/>
      <c r="G77" s="3"/>
      <c r="H77" s="3"/>
      <c r="I77" s="3"/>
      <c r="J77" s="3"/>
      <c r="K77" s="3"/>
      <c r="L77" s="3"/>
      <c r="M77" s="3"/>
      <c r="N77" s="3"/>
      <c r="O77" s="3">
        <v>2250132</v>
      </c>
      <c r="P77" s="3">
        <v>3151279</v>
      </c>
      <c r="Q77" s="3">
        <v>4956070</v>
      </c>
      <c r="R77" s="3">
        <v>4246390</v>
      </c>
      <c r="S77" s="3">
        <v>3843909</v>
      </c>
      <c r="T77" s="3">
        <v>3865385</v>
      </c>
      <c r="U77" s="3">
        <v>5998267</v>
      </c>
      <c r="V77" s="3">
        <v>8603203</v>
      </c>
      <c r="W77" s="3">
        <v>12709256</v>
      </c>
      <c r="X77" s="3">
        <v>21350865</v>
      </c>
      <c r="Y77" s="3">
        <f t="shared" si="9"/>
        <v>22107365</v>
      </c>
      <c r="Z77" s="3"/>
      <c r="AA77" s="3"/>
      <c r="AB77" s="3"/>
      <c r="AC77" s="3"/>
      <c r="AD77" s="3"/>
      <c r="AE77" s="89" t="s">
        <v>130</v>
      </c>
      <c r="AF77" s="90"/>
      <c r="AG77" s="92">
        <v>5998267</v>
      </c>
      <c r="AH77" s="92">
        <v>8603203</v>
      </c>
      <c r="AI77" s="92">
        <v>12709256</v>
      </c>
      <c r="AJ77" s="92">
        <v>21302662</v>
      </c>
      <c r="AK77" s="92">
        <v>22107365</v>
      </c>
    </row>
    <row r="78" spans="4:37" ht="16">
      <c r="D78" s="16" t="s">
        <v>131</v>
      </c>
      <c r="E78" s="26"/>
      <c r="F78" s="26"/>
      <c r="G78" s="3"/>
      <c r="H78" s="2"/>
      <c r="I78" s="3"/>
      <c r="J78" s="3"/>
      <c r="K78" s="3"/>
      <c r="L78" s="3"/>
      <c r="M78" s="3"/>
      <c r="N78" s="3"/>
      <c r="O78" s="3">
        <v>110456</v>
      </c>
      <c r="P78" s="3">
        <v>94010</v>
      </c>
      <c r="Q78" s="3">
        <v>79505</v>
      </c>
      <c r="R78" s="3">
        <v>43034</v>
      </c>
      <c r="S78" s="3">
        <v>43836</v>
      </c>
      <c r="T78" s="3">
        <v>44441</v>
      </c>
      <c r="U78" s="3">
        <v>60896</v>
      </c>
      <c r="V78" s="3">
        <v>115134</v>
      </c>
      <c r="W78" s="3">
        <v>173618</v>
      </c>
      <c r="X78" s="3">
        <v>379849</v>
      </c>
      <c r="Y78" s="3">
        <f t="shared" si="9"/>
        <v>79230</v>
      </c>
      <c r="Z78" s="3"/>
      <c r="AA78" s="3"/>
      <c r="AB78" s="3"/>
      <c r="AC78" s="3"/>
      <c r="AD78" s="3"/>
      <c r="AE78" s="89" t="s">
        <v>131</v>
      </c>
      <c r="AF78" s="90"/>
      <c r="AG78" s="92">
        <v>60896</v>
      </c>
      <c r="AH78" s="92">
        <v>115134</v>
      </c>
      <c r="AI78" s="92">
        <v>173618</v>
      </c>
      <c r="AJ78" s="92">
        <v>379849</v>
      </c>
      <c r="AK78" s="92">
        <v>79230</v>
      </c>
    </row>
    <row r="79" spans="4:37" ht="16">
      <c r="D79" s="16" t="s">
        <v>132</v>
      </c>
      <c r="E79" s="26"/>
      <c r="F79" s="26"/>
      <c r="G79" s="3"/>
      <c r="H79" s="3"/>
      <c r="I79" s="3"/>
      <c r="J79" s="3"/>
      <c r="K79" s="3"/>
      <c r="L79" s="3"/>
      <c r="M79" s="3"/>
      <c r="N79" s="3"/>
      <c r="O79" s="3">
        <v>2139675</v>
      </c>
      <c r="P79" s="3">
        <v>3057268</v>
      </c>
      <c r="Q79" s="3">
        <v>4876565</v>
      </c>
      <c r="R79" s="3">
        <v>4203356</v>
      </c>
      <c r="S79" s="3">
        <v>3800073</v>
      </c>
      <c r="T79" s="3">
        <v>3820944</v>
      </c>
      <c r="U79" s="3">
        <v>5937371</v>
      </c>
      <c r="V79" s="3">
        <v>8488069</v>
      </c>
      <c r="W79" s="3">
        <v>12535638</v>
      </c>
      <c r="X79" s="3">
        <v>20971016</v>
      </c>
      <c r="Y79" s="3">
        <f t="shared" si="9"/>
        <v>22028135</v>
      </c>
      <c r="Z79" s="3"/>
      <c r="AA79" s="3"/>
      <c r="AB79" s="3"/>
      <c r="AC79" s="3"/>
      <c r="AD79" s="3"/>
      <c r="AE79" s="89" t="s">
        <v>132</v>
      </c>
      <c r="AF79" s="90"/>
      <c r="AG79" s="92">
        <v>5937371</v>
      </c>
      <c r="AH79" s="92">
        <v>8488069</v>
      </c>
      <c r="AI79" s="92">
        <v>12535638</v>
      </c>
      <c r="AJ79" s="92">
        <v>20922813</v>
      </c>
      <c r="AK79" s="92">
        <v>22028135</v>
      </c>
    </row>
    <row r="80" spans="4:37" ht="16">
      <c r="D80" s="16" t="s">
        <v>133</v>
      </c>
      <c r="E80" s="26"/>
      <c r="F80" s="26"/>
      <c r="G80" s="3"/>
      <c r="H80" s="3"/>
      <c r="I80" s="3"/>
      <c r="J80" s="3"/>
      <c r="K80" s="3"/>
      <c r="L80" s="3"/>
      <c r="M80" s="3"/>
      <c r="N80" s="3"/>
      <c r="O80" s="3">
        <v>1988237</v>
      </c>
      <c r="P80" s="3">
        <v>2900603</v>
      </c>
      <c r="Q80" s="3">
        <v>4589221</v>
      </c>
      <c r="R80" s="3">
        <v>3938889</v>
      </c>
      <c r="S80" s="3">
        <v>3559312</v>
      </c>
      <c r="T80" s="3">
        <v>3546193</v>
      </c>
      <c r="U80" s="3">
        <v>5568464</v>
      </c>
      <c r="V80" s="3">
        <v>7939942</v>
      </c>
      <c r="W80" s="3">
        <v>11732856</v>
      </c>
      <c r="X80" s="3">
        <v>19459970</v>
      </c>
      <c r="Y80" s="3">
        <f t="shared" si="9"/>
        <v>20365039</v>
      </c>
      <c r="Z80" s="3"/>
      <c r="AA80" s="3"/>
      <c r="AB80" s="3"/>
      <c r="AC80" s="3"/>
      <c r="AD80" s="3"/>
      <c r="AE80" s="89" t="s">
        <v>133</v>
      </c>
      <c r="AF80" s="90"/>
      <c r="AG80" s="92">
        <v>5568464</v>
      </c>
      <c r="AH80" s="92">
        <v>7939942</v>
      </c>
      <c r="AI80" s="92">
        <v>11732856</v>
      </c>
      <c r="AJ80" s="92">
        <v>19414819</v>
      </c>
      <c r="AK80" s="92">
        <v>20365039</v>
      </c>
    </row>
    <row r="81" spans="4:37" ht="16">
      <c r="D81" s="16" t="s">
        <v>134</v>
      </c>
      <c r="E81" s="26"/>
      <c r="F81" s="26"/>
      <c r="G81" s="3"/>
      <c r="H81" s="3"/>
      <c r="I81" s="3"/>
      <c r="J81" s="3"/>
      <c r="K81" s="3"/>
      <c r="L81" s="3"/>
      <c r="M81" s="3"/>
      <c r="N81" s="3"/>
      <c r="O81" s="3">
        <v>151439</v>
      </c>
      <c r="P81" s="3">
        <v>156666</v>
      </c>
      <c r="Q81" s="3">
        <v>287344</v>
      </c>
      <c r="R81" s="3">
        <v>264466</v>
      </c>
      <c r="S81" s="3">
        <v>240762</v>
      </c>
      <c r="T81" s="3">
        <v>274750</v>
      </c>
      <c r="U81" s="3">
        <v>368906</v>
      </c>
      <c r="V81" s="3">
        <v>548126</v>
      </c>
      <c r="W81" s="3">
        <v>802782</v>
      </c>
      <c r="X81" s="3">
        <v>1511046</v>
      </c>
      <c r="Y81" s="3">
        <f t="shared" si="9"/>
        <v>1663096</v>
      </c>
      <c r="Z81" s="3"/>
      <c r="AA81" s="3"/>
      <c r="AB81" s="3"/>
      <c r="AC81" s="3"/>
      <c r="AD81" s="3"/>
      <c r="AE81" s="89" t="s">
        <v>134</v>
      </c>
      <c r="AF81" s="90"/>
      <c r="AG81" s="92">
        <v>368906</v>
      </c>
      <c r="AH81" s="92">
        <v>548126</v>
      </c>
      <c r="AI81" s="92">
        <v>802782</v>
      </c>
      <c r="AJ81" s="92">
        <v>1507994</v>
      </c>
      <c r="AK81" s="92">
        <v>1663096</v>
      </c>
    </row>
    <row r="82" spans="4:37" ht="16">
      <c r="D82" s="16" t="s">
        <v>135</v>
      </c>
      <c r="E82" s="26"/>
      <c r="F82" s="26"/>
      <c r="G82" s="2"/>
      <c r="H82" s="2"/>
      <c r="I82" s="2"/>
      <c r="J82" s="3"/>
      <c r="K82" s="3"/>
      <c r="L82" s="3"/>
      <c r="M82" s="3"/>
      <c r="N82" s="3"/>
      <c r="O82" s="3">
        <v>14499</v>
      </c>
      <c r="P82" s="3">
        <v>5982</v>
      </c>
      <c r="Q82" s="3">
        <v>10738</v>
      </c>
      <c r="R82" s="3">
        <v>14114</v>
      </c>
      <c r="S82" s="3">
        <v>19266</v>
      </c>
      <c r="T82" s="3">
        <v>24487</v>
      </c>
      <c r="U82" s="3">
        <v>32405</v>
      </c>
      <c r="V82" s="3">
        <v>60625</v>
      </c>
      <c r="W82" s="3">
        <v>82757</v>
      </c>
      <c r="X82" s="3">
        <v>180130</v>
      </c>
      <c r="Y82" s="3">
        <f t="shared" si="9"/>
        <v>209047</v>
      </c>
      <c r="Z82" s="3"/>
      <c r="AA82" s="3"/>
      <c r="AB82" s="3"/>
      <c r="AC82" s="3"/>
      <c r="AD82" s="3"/>
      <c r="AE82" s="89" t="s">
        <v>135</v>
      </c>
      <c r="AF82" s="90"/>
      <c r="AG82" s="92">
        <v>32405</v>
      </c>
      <c r="AH82" s="92">
        <v>60625</v>
      </c>
      <c r="AI82" s="92">
        <v>82757</v>
      </c>
      <c r="AJ82" s="92">
        <v>180130</v>
      </c>
      <c r="AK82" s="92">
        <v>209047</v>
      </c>
    </row>
    <row r="83" spans="4:37" ht="16">
      <c r="D83" s="12" t="s">
        <v>136</v>
      </c>
      <c r="E83" s="22"/>
      <c r="F83" s="22"/>
      <c r="G83" s="3"/>
      <c r="H83" s="3"/>
      <c r="I83" s="3"/>
      <c r="J83" s="3"/>
      <c r="K83" s="3"/>
      <c r="L83" s="3"/>
      <c r="M83" s="3"/>
      <c r="N83" s="3"/>
      <c r="O83" s="3">
        <v>32657</v>
      </c>
      <c r="P83" s="3">
        <v>36243</v>
      </c>
      <c r="Q83" s="3">
        <v>42672</v>
      </c>
      <c r="R83" s="3">
        <v>40205</v>
      </c>
      <c r="S83" s="3">
        <v>27892</v>
      </c>
      <c r="T83" s="3">
        <v>23869</v>
      </c>
      <c r="U83" s="3">
        <v>38818</v>
      </c>
      <c r="V83" s="3">
        <v>51400</v>
      </c>
      <c r="W83" s="3">
        <v>33181</v>
      </c>
      <c r="X83" s="3">
        <v>42367</v>
      </c>
      <c r="Y83" s="3">
        <f t="shared" si="9"/>
        <v>144033</v>
      </c>
      <c r="Z83" s="3"/>
      <c r="AA83" s="3"/>
      <c r="AB83" s="3"/>
      <c r="AC83" s="3"/>
      <c r="AD83" s="3"/>
      <c r="AE83" s="89" t="s">
        <v>136</v>
      </c>
      <c r="AF83" s="90"/>
      <c r="AG83" s="92">
        <v>38818</v>
      </c>
      <c r="AH83" s="92">
        <v>51400</v>
      </c>
      <c r="AI83" s="92">
        <v>33181</v>
      </c>
      <c r="AJ83" s="92">
        <v>42367</v>
      </c>
      <c r="AK83" s="92">
        <v>144033</v>
      </c>
    </row>
    <row r="84" spans="4:37" ht="16">
      <c r="D84" s="18" t="s">
        <v>137</v>
      </c>
      <c r="E84" s="28"/>
      <c r="F84" s="28"/>
      <c r="G84" s="3"/>
      <c r="H84" s="3"/>
      <c r="I84" s="3"/>
      <c r="J84" s="3"/>
      <c r="K84" s="3"/>
      <c r="L84" s="3"/>
      <c r="M84" s="3"/>
      <c r="N84" s="3"/>
      <c r="O84" s="3">
        <v>27224</v>
      </c>
      <c r="P84" s="3">
        <v>34202</v>
      </c>
      <c r="Q84" s="3">
        <v>25117</v>
      </c>
      <c r="R84" s="3">
        <v>23134</v>
      </c>
      <c r="S84" s="3">
        <v>22795</v>
      </c>
      <c r="T84" s="3">
        <v>22612</v>
      </c>
      <c r="U84" s="3">
        <v>32135</v>
      </c>
      <c r="V84" s="3">
        <v>47582</v>
      </c>
      <c r="W84" s="3">
        <v>27018</v>
      </c>
      <c r="X84" s="3">
        <v>31887</v>
      </c>
      <c r="Y84" s="3">
        <f t="shared" si="9"/>
        <v>94462</v>
      </c>
      <c r="Z84" s="3"/>
      <c r="AA84" s="3"/>
      <c r="AB84" s="3"/>
      <c r="AC84" s="3"/>
      <c r="AD84" s="3"/>
      <c r="AE84" s="95" t="s">
        <v>137</v>
      </c>
      <c r="AF84" s="90"/>
      <c r="AG84" s="92">
        <v>32135</v>
      </c>
      <c r="AH84" s="92">
        <v>47582</v>
      </c>
      <c r="AI84" s="92">
        <v>27018</v>
      </c>
      <c r="AJ84" s="92">
        <v>31887</v>
      </c>
      <c r="AK84" s="92">
        <v>94462</v>
      </c>
    </row>
    <row r="85" spans="4:37" ht="31">
      <c r="D85" s="16" t="s">
        <v>138</v>
      </c>
      <c r="E85" s="26"/>
      <c r="F85" s="26"/>
      <c r="G85" s="2"/>
      <c r="H85" s="2"/>
      <c r="I85" s="2"/>
      <c r="J85" s="3"/>
      <c r="K85" s="3"/>
      <c r="L85" s="3"/>
      <c r="M85" s="3"/>
      <c r="N85" s="3"/>
      <c r="O85" s="2">
        <v>0</v>
      </c>
      <c r="P85" s="2">
        <v>0</v>
      </c>
      <c r="Q85" s="2">
        <v>0</v>
      </c>
      <c r="R85" s="2">
        <v>0</v>
      </c>
      <c r="S85" s="2">
        <v>0</v>
      </c>
      <c r="T85" s="2">
        <v>-275</v>
      </c>
      <c r="U85" s="2">
        <v>590</v>
      </c>
      <c r="V85" s="3">
        <v>1375</v>
      </c>
      <c r="W85" s="3">
        <v>4177</v>
      </c>
      <c r="X85" s="3">
        <v>-2378</v>
      </c>
      <c r="Y85" s="3">
        <f t="shared" si="9"/>
        <v>-1826</v>
      </c>
      <c r="Z85" s="2"/>
      <c r="AA85" s="2"/>
      <c r="AB85" s="2"/>
      <c r="AC85" s="2"/>
      <c r="AD85" s="2"/>
      <c r="AE85" s="89" t="s">
        <v>138</v>
      </c>
      <c r="AF85" s="90"/>
      <c r="AG85" s="91">
        <v>590</v>
      </c>
      <c r="AH85" s="92">
        <v>1375</v>
      </c>
      <c r="AI85" s="92">
        <v>4177</v>
      </c>
      <c r="AJ85" s="92">
        <v>-2378</v>
      </c>
      <c r="AK85" s="92">
        <v>-1826</v>
      </c>
    </row>
    <row r="86" spans="4:37" ht="16">
      <c r="D86" s="16" t="s">
        <v>139</v>
      </c>
      <c r="E86" s="26"/>
      <c r="F86" s="26"/>
      <c r="G86" s="3"/>
      <c r="H86" s="2"/>
      <c r="I86" s="3"/>
      <c r="J86" s="3"/>
      <c r="K86" s="3"/>
      <c r="L86" s="3"/>
      <c r="M86" s="3"/>
      <c r="N86" s="3"/>
      <c r="O86" s="3">
        <v>28141</v>
      </c>
      <c r="P86" s="3">
        <v>31512</v>
      </c>
      <c r="Q86" s="3">
        <v>67229</v>
      </c>
      <c r="R86" s="3">
        <v>64317</v>
      </c>
      <c r="S86" s="3">
        <v>98267</v>
      </c>
      <c r="T86" s="3">
        <v>125927</v>
      </c>
      <c r="U86" s="3">
        <v>134531</v>
      </c>
      <c r="V86" s="3">
        <v>248283</v>
      </c>
      <c r="W86" s="3">
        <v>434359</v>
      </c>
      <c r="X86" s="3">
        <v>708283</v>
      </c>
      <c r="Y86" s="3">
        <f t="shared" si="9"/>
        <v>722407</v>
      </c>
      <c r="Z86" s="3"/>
      <c r="AA86" s="3"/>
      <c r="AB86" s="3"/>
      <c r="AC86" s="3"/>
      <c r="AD86" s="3"/>
      <c r="AE86" s="89" t="s">
        <v>139</v>
      </c>
      <c r="AF86" s="90"/>
      <c r="AG86" s="92">
        <v>134531</v>
      </c>
      <c r="AH86" s="92">
        <v>248283</v>
      </c>
      <c r="AI86" s="92">
        <v>434359</v>
      </c>
      <c r="AJ86" s="92">
        <v>708283</v>
      </c>
      <c r="AK86" s="92">
        <v>722407</v>
      </c>
    </row>
    <row r="87" spans="4:37" ht="16">
      <c r="D87" s="16" t="s">
        <v>140</v>
      </c>
      <c r="E87" s="26"/>
      <c r="F87" s="26"/>
      <c r="G87" s="3"/>
      <c r="H87" s="3"/>
      <c r="I87" s="3"/>
      <c r="J87" s="3"/>
      <c r="K87" s="3"/>
      <c r="L87" s="3"/>
      <c r="M87" s="3"/>
      <c r="N87" s="3"/>
      <c r="O87" s="3">
        <v>35977</v>
      </c>
      <c r="P87" s="3">
        <v>32030</v>
      </c>
      <c r="Q87" s="3">
        <v>38940</v>
      </c>
      <c r="R87" s="3">
        <v>45439</v>
      </c>
      <c r="S87" s="3">
        <v>53826</v>
      </c>
      <c r="T87" s="3">
        <v>55722</v>
      </c>
      <c r="U87" s="3">
        <v>91238</v>
      </c>
      <c r="V87" s="3">
        <v>100527</v>
      </c>
      <c r="W87" s="3">
        <v>90217</v>
      </c>
      <c r="X87" s="3">
        <v>113704</v>
      </c>
      <c r="Y87" s="3">
        <f t="shared" si="9"/>
        <v>135819</v>
      </c>
      <c r="Z87" s="3"/>
      <c r="AA87" s="3"/>
      <c r="AB87" s="3"/>
      <c r="AC87" s="3"/>
      <c r="AD87" s="3"/>
      <c r="AE87" s="89" t="s">
        <v>140</v>
      </c>
      <c r="AF87" s="90"/>
      <c r="AG87" s="92">
        <v>91238</v>
      </c>
      <c r="AH87" s="92">
        <v>100527</v>
      </c>
      <c r="AI87" s="92">
        <v>90217</v>
      </c>
      <c r="AJ87" s="92">
        <v>113704</v>
      </c>
      <c r="AK87" s="92">
        <v>135819</v>
      </c>
    </row>
    <row r="88" spans="4:37" ht="31">
      <c r="D88" s="16" t="s">
        <v>141</v>
      </c>
      <c r="E88" s="26"/>
      <c r="F88" s="26"/>
      <c r="G88" s="3"/>
      <c r="H88" s="3"/>
      <c r="I88" s="3"/>
      <c r="J88" s="3"/>
      <c r="K88" s="3"/>
      <c r="L88" s="3"/>
      <c r="M88" s="3"/>
      <c r="N88" s="3"/>
      <c r="O88" s="3">
        <v>69163</v>
      </c>
      <c r="P88" s="3">
        <v>62863</v>
      </c>
      <c r="Q88" s="3">
        <v>149241</v>
      </c>
      <c r="R88" s="3">
        <v>128620</v>
      </c>
      <c r="S88" s="3">
        <v>80043</v>
      </c>
      <c r="T88" s="3">
        <v>93444</v>
      </c>
      <c r="U88" s="3">
        <v>137313</v>
      </c>
      <c r="V88" s="3">
        <v>209917</v>
      </c>
      <c r="W88" s="3">
        <v>331959</v>
      </c>
      <c r="X88" s="3">
        <v>824444</v>
      </c>
      <c r="Y88" s="3">
        <f t="shared" si="9"/>
        <v>868058</v>
      </c>
      <c r="Z88" s="3"/>
      <c r="AA88" s="3"/>
      <c r="AB88" s="3"/>
      <c r="AC88" s="3"/>
      <c r="AD88" s="3"/>
      <c r="AE88" s="89" t="s">
        <v>141</v>
      </c>
      <c r="AF88" s="90"/>
      <c r="AG88" s="92">
        <v>137313</v>
      </c>
      <c r="AH88" s="92">
        <v>209917</v>
      </c>
      <c r="AI88" s="92">
        <v>331959</v>
      </c>
      <c r="AJ88" s="92">
        <v>821392</v>
      </c>
      <c r="AK88" s="92">
        <v>868058</v>
      </c>
    </row>
    <row r="89" spans="4:37" ht="16">
      <c r="D89" s="16" t="s">
        <v>142</v>
      </c>
      <c r="E89" s="26"/>
      <c r="F89" s="26"/>
      <c r="G89" s="3"/>
      <c r="H89" s="3"/>
      <c r="I89" s="2"/>
      <c r="J89" s="3"/>
      <c r="K89" s="3"/>
      <c r="L89" s="3"/>
      <c r="M89" s="3"/>
      <c r="N89" s="3"/>
      <c r="O89" s="3">
        <v>17035</v>
      </c>
      <c r="P89" s="3">
        <v>7386</v>
      </c>
      <c r="Q89" s="3">
        <v>19820</v>
      </c>
      <c r="R89" s="3">
        <v>6038</v>
      </c>
      <c r="S89" s="3">
        <v>5940</v>
      </c>
      <c r="T89" s="3">
        <v>9443</v>
      </c>
      <c r="U89" s="3">
        <v>4272</v>
      </c>
      <c r="V89" s="3">
        <v>4819</v>
      </c>
      <c r="W89" s="3">
        <v>3265</v>
      </c>
      <c r="X89" s="3">
        <v>1251</v>
      </c>
      <c r="Y89" s="3">
        <f t="shared" si="9"/>
        <v>2080</v>
      </c>
      <c r="Z89" s="2"/>
      <c r="AA89" s="2"/>
      <c r="AB89" s="2"/>
      <c r="AC89" s="2"/>
      <c r="AD89" s="2"/>
      <c r="AE89" s="89" t="s">
        <v>142</v>
      </c>
      <c r="AF89" s="90"/>
      <c r="AG89" s="92">
        <v>4272</v>
      </c>
      <c r="AH89" s="92">
        <v>4819</v>
      </c>
      <c r="AI89" s="92">
        <v>3265</v>
      </c>
      <c r="AJ89" s="92">
        <v>1251</v>
      </c>
      <c r="AK89" s="92">
        <v>2080</v>
      </c>
    </row>
    <row r="90" spans="4:37" ht="16">
      <c r="D90" s="16" t="s">
        <v>143</v>
      </c>
      <c r="E90" s="26"/>
      <c r="F90" s="26"/>
      <c r="G90" s="2"/>
      <c r="H90" s="2"/>
      <c r="I90" s="2"/>
      <c r="J90" s="3"/>
      <c r="K90" s="3"/>
      <c r="L90" s="3"/>
      <c r="M90" s="3"/>
      <c r="N90" s="3"/>
      <c r="O90" s="3">
        <v>1106</v>
      </c>
      <c r="P90" s="3">
        <v>1215</v>
      </c>
      <c r="Q90" s="3">
        <v>1128</v>
      </c>
      <c r="R90" s="3">
        <v>1303</v>
      </c>
      <c r="S90" s="3">
        <v>1700</v>
      </c>
      <c r="T90" s="3">
        <v>3321</v>
      </c>
      <c r="U90" s="3">
        <v>1949</v>
      </c>
      <c r="V90" s="3">
        <v>4383</v>
      </c>
      <c r="W90" s="3">
        <v>1467</v>
      </c>
      <c r="X90" s="3">
        <v>2805</v>
      </c>
      <c r="Y90" s="3">
        <f t="shared" si="9"/>
        <v>7770</v>
      </c>
      <c r="Z90" s="3"/>
      <c r="AA90" s="3"/>
      <c r="AB90" s="3"/>
      <c r="AC90" s="3"/>
      <c r="AD90" s="3"/>
      <c r="AE90" s="89" t="s">
        <v>143</v>
      </c>
      <c r="AF90" s="90"/>
      <c r="AG90" s="92">
        <v>1949</v>
      </c>
      <c r="AH90" s="92">
        <v>4383</v>
      </c>
      <c r="AI90" s="92">
        <v>1467</v>
      </c>
      <c r="AJ90" s="92">
        <v>2805</v>
      </c>
      <c r="AK90" s="92">
        <v>7770</v>
      </c>
    </row>
    <row r="91" spans="4:37" ht="16">
      <c r="D91" s="16" t="s">
        <v>144</v>
      </c>
      <c r="E91" s="26"/>
      <c r="F91" s="26"/>
      <c r="G91" s="3"/>
      <c r="H91" s="3"/>
      <c r="I91" s="2"/>
      <c r="J91" s="3"/>
      <c r="K91" s="3"/>
      <c r="L91" s="3"/>
      <c r="M91" s="3"/>
      <c r="N91" s="3"/>
      <c r="O91" s="3">
        <v>15929</v>
      </c>
      <c r="P91" s="3">
        <v>6172</v>
      </c>
      <c r="Q91" s="3">
        <v>18692</v>
      </c>
      <c r="R91" s="3">
        <v>4735</v>
      </c>
      <c r="S91" s="3">
        <v>4240</v>
      </c>
      <c r="T91" s="3">
        <v>6122</v>
      </c>
      <c r="U91" s="3">
        <v>2323</v>
      </c>
      <c r="V91" s="2">
        <v>437</v>
      </c>
      <c r="W91" s="3">
        <v>1799</v>
      </c>
      <c r="X91" s="3">
        <v>-1553</v>
      </c>
      <c r="Y91" s="3">
        <f t="shared" ref="Y91:Y153" si="10">AK91</f>
        <v>-5690</v>
      </c>
      <c r="Z91" s="2"/>
      <c r="AA91" s="2"/>
      <c r="AB91" s="2"/>
      <c r="AC91" s="2"/>
      <c r="AD91" s="2"/>
      <c r="AE91" s="89" t="s">
        <v>144</v>
      </c>
      <c r="AF91" s="90"/>
      <c r="AG91" s="92">
        <v>2323</v>
      </c>
      <c r="AH91" s="91">
        <v>437</v>
      </c>
      <c r="AI91" s="92">
        <v>1799</v>
      </c>
      <c r="AJ91" s="92">
        <v>-1553</v>
      </c>
      <c r="AK91" s="92">
        <v>-5690</v>
      </c>
    </row>
    <row r="92" spans="4:37" ht="16">
      <c r="D92" s="16" t="s">
        <v>145</v>
      </c>
      <c r="E92" s="26"/>
      <c r="F92" s="26"/>
      <c r="G92" s="3"/>
      <c r="H92" s="3"/>
      <c r="I92" s="3"/>
      <c r="J92" s="3"/>
      <c r="K92" s="3"/>
      <c r="L92" s="3"/>
      <c r="M92" s="3"/>
      <c r="N92" s="3"/>
      <c r="O92" s="3">
        <v>85093</v>
      </c>
      <c r="P92" s="3">
        <v>69034</v>
      </c>
      <c r="Q92" s="3">
        <v>167933</v>
      </c>
      <c r="R92" s="3">
        <v>133355</v>
      </c>
      <c r="S92" s="3">
        <v>84283</v>
      </c>
      <c r="T92" s="3">
        <v>99566</v>
      </c>
      <c r="U92" s="3">
        <v>139636</v>
      </c>
      <c r="V92" s="3">
        <v>210354</v>
      </c>
      <c r="W92" s="3">
        <v>333758</v>
      </c>
      <c r="X92" s="3">
        <v>822891</v>
      </c>
      <c r="Y92" s="3">
        <f t="shared" si="10"/>
        <v>862368</v>
      </c>
      <c r="Z92" s="3"/>
      <c r="AA92" s="3"/>
      <c r="AB92" s="3"/>
      <c r="AC92" s="3"/>
      <c r="AD92" s="3"/>
      <c r="AE92" s="89" t="s">
        <v>145</v>
      </c>
      <c r="AF92" s="90"/>
      <c r="AG92" s="92">
        <v>139636</v>
      </c>
      <c r="AH92" s="92">
        <v>210354</v>
      </c>
      <c r="AI92" s="92">
        <v>333758</v>
      </c>
      <c r="AJ92" s="92">
        <v>819839</v>
      </c>
      <c r="AK92" s="92">
        <v>862368</v>
      </c>
    </row>
    <row r="93" spans="4:37" ht="16">
      <c r="D93" s="16" t="s">
        <v>146</v>
      </c>
      <c r="E93" s="26"/>
      <c r="F93" s="26"/>
      <c r="G93" s="2"/>
      <c r="H93" s="2"/>
      <c r="I93" s="3"/>
      <c r="J93" s="3"/>
      <c r="K93" s="3"/>
      <c r="L93" s="3"/>
      <c r="M93" s="3"/>
      <c r="N93" s="3"/>
      <c r="O93" s="3">
        <v>21400</v>
      </c>
      <c r="P93" s="3">
        <v>17631</v>
      </c>
      <c r="Q93" s="3">
        <v>39993</v>
      </c>
      <c r="R93" s="3">
        <v>29784</v>
      </c>
      <c r="S93" s="3">
        <v>17556</v>
      </c>
      <c r="T93" s="3">
        <v>21178</v>
      </c>
      <c r="U93" s="3">
        <v>31503</v>
      </c>
      <c r="V93" s="3">
        <v>60340</v>
      </c>
      <c r="W93" s="3">
        <v>85720</v>
      </c>
      <c r="X93" s="3">
        <v>220890</v>
      </c>
      <c r="Y93" s="3">
        <f t="shared" si="10"/>
        <v>175167</v>
      </c>
      <c r="Z93" s="3"/>
      <c r="AA93" s="3"/>
      <c r="AB93" s="3"/>
      <c r="AC93" s="3"/>
      <c r="AD93" s="3"/>
      <c r="AE93" s="89" t="s">
        <v>146</v>
      </c>
      <c r="AF93" s="90"/>
      <c r="AG93" s="92">
        <v>31503</v>
      </c>
      <c r="AH93" s="92">
        <v>60340</v>
      </c>
      <c r="AI93" s="92">
        <v>85720</v>
      </c>
      <c r="AJ93" s="92">
        <v>220855</v>
      </c>
      <c r="AK93" s="92">
        <v>175167</v>
      </c>
    </row>
    <row r="94" spans="4:37" ht="16">
      <c r="D94" s="16" t="s">
        <v>147</v>
      </c>
      <c r="E94" s="26"/>
      <c r="F94" s="26"/>
      <c r="G94" s="2"/>
      <c r="H94" s="2"/>
      <c r="I94" s="2"/>
      <c r="J94" s="3"/>
      <c r="K94" s="3"/>
      <c r="L94" s="3"/>
      <c r="M94" s="3"/>
      <c r="N94" s="3"/>
      <c r="O94" s="2">
        <v>0</v>
      </c>
      <c r="P94" s="2">
        <v>0</v>
      </c>
      <c r="Q94" s="2">
        <v>0</v>
      </c>
      <c r="R94" s="2">
        <v>0</v>
      </c>
      <c r="S94" s="2">
        <v>0</v>
      </c>
      <c r="T94" s="2">
        <v>-57</v>
      </c>
      <c r="U94" s="3">
        <v>-1391</v>
      </c>
      <c r="V94" s="3">
        <v>-13166</v>
      </c>
      <c r="W94" s="3">
        <v>-19299</v>
      </c>
      <c r="X94" s="3">
        <v>-55914</v>
      </c>
      <c r="Y94" s="3">
        <f t="shared" si="10"/>
        <v>3598</v>
      </c>
      <c r="Z94" s="2"/>
      <c r="AA94" s="2"/>
      <c r="AB94" s="2"/>
      <c r="AC94" s="2"/>
      <c r="AD94" s="2"/>
      <c r="AE94" s="89" t="s">
        <v>147</v>
      </c>
      <c r="AF94" s="90"/>
      <c r="AG94" s="92">
        <v>-1391</v>
      </c>
      <c r="AH94" s="92">
        <v>-13166</v>
      </c>
      <c r="AI94" s="92">
        <v>-19299</v>
      </c>
      <c r="AJ94" s="92">
        <v>-55914</v>
      </c>
      <c r="AK94" s="92">
        <v>3598</v>
      </c>
    </row>
    <row r="95" spans="4:37" ht="16">
      <c r="D95" s="16" t="s">
        <v>148</v>
      </c>
      <c r="E95" s="26"/>
      <c r="F95" s="26"/>
      <c r="G95" s="2"/>
      <c r="H95" s="2"/>
      <c r="I95" s="3"/>
      <c r="J95" s="3"/>
      <c r="K95" s="3"/>
      <c r="L95" s="3"/>
      <c r="M95" s="3"/>
      <c r="N95" s="3"/>
      <c r="O95" s="3">
        <v>21400</v>
      </c>
      <c r="P95" s="3">
        <v>17631</v>
      </c>
      <c r="Q95" s="3">
        <v>39993</v>
      </c>
      <c r="R95" s="3">
        <v>29784</v>
      </c>
      <c r="S95" s="3">
        <v>17556</v>
      </c>
      <c r="T95" s="3">
        <v>21121</v>
      </c>
      <c r="U95" s="3">
        <v>30111</v>
      </c>
      <c r="V95" s="3">
        <v>47174</v>
      </c>
      <c r="W95" s="3">
        <v>66421</v>
      </c>
      <c r="X95" s="3">
        <v>164975</v>
      </c>
      <c r="Y95" s="3">
        <f t="shared" si="10"/>
        <v>178765</v>
      </c>
      <c r="Z95" s="3"/>
      <c r="AA95" s="3"/>
      <c r="AB95" s="3"/>
      <c r="AC95" s="3"/>
      <c r="AD95" s="3"/>
      <c r="AE95" s="89" t="s">
        <v>148</v>
      </c>
      <c r="AF95" s="90"/>
      <c r="AG95" s="92">
        <v>30111</v>
      </c>
      <c r="AH95" s="92">
        <v>47174</v>
      </c>
      <c r="AI95" s="92">
        <v>66421</v>
      </c>
      <c r="AJ95" s="92">
        <v>164941</v>
      </c>
      <c r="AK95" s="92">
        <v>178765</v>
      </c>
    </row>
    <row r="96" spans="4:37" ht="16">
      <c r="D96" s="16" t="s">
        <v>149</v>
      </c>
      <c r="E96" s="26"/>
      <c r="F96" s="26"/>
      <c r="G96" s="3"/>
      <c r="H96" s="3"/>
      <c r="I96" s="3"/>
      <c r="J96" s="3"/>
      <c r="K96" s="3"/>
      <c r="L96" s="3"/>
      <c r="M96" s="3"/>
      <c r="N96" s="3"/>
      <c r="O96" s="3">
        <v>63693</v>
      </c>
      <c r="P96" s="3">
        <v>51403</v>
      </c>
      <c r="Q96" s="3">
        <v>127940</v>
      </c>
      <c r="R96" s="3">
        <v>103571</v>
      </c>
      <c r="S96" s="3">
        <v>66727</v>
      </c>
      <c r="T96" s="3">
        <v>78444</v>
      </c>
      <c r="U96" s="3">
        <v>109525</v>
      </c>
      <c r="V96" s="3">
        <v>163179</v>
      </c>
      <c r="W96" s="3">
        <v>267337</v>
      </c>
      <c r="X96" s="3">
        <v>657916</v>
      </c>
      <c r="Y96" s="3">
        <f t="shared" si="10"/>
        <v>683602</v>
      </c>
      <c r="Z96" s="3"/>
      <c r="AA96" s="3"/>
      <c r="AB96" s="3"/>
      <c r="AC96" s="3"/>
      <c r="AD96" s="3"/>
      <c r="AE96" s="89" t="s">
        <v>149</v>
      </c>
      <c r="AF96" s="90"/>
      <c r="AG96" s="92">
        <v>109525</v>
      </c>
      <c r="AH96" s="92">
        <v>163179</v>
      </c>
      <c r="AI96" s="92">
        <v>267337</v>
      </c>
      <c r="AJ96" s="92">
        <v>654899</v>
      </c>
      <c r="AK96" s="92">
        <v>683602</v>
      </c>
    </row>
    <row r="97" spans="4:37" ht="16">
      <c r="D97" s="16" t="s">
        <v>150</v>
      </c>
      <c r="E97" s="26"/>
      <c r="F97" s="26"/>
      <c r="G97" s="2"/>
      <c r="H97" s="2"/>
      <c r="I97" s="2"/>
      <c r="J97" s="3"/>
      <c r="K97" s="3"/>
      <c r="L97" s="3"/>
      <c r="M97" s="3"/>
      <c r="N97" s="3"/>
      <c r="O97" s="2">
        <v>0</v>
      </c>
      <c r="P97" s="2">
        <v>0</v>
      </c>
      <c r="Q97" s="2">
        <v>0</v>
      </c>
      <c r="R97" s="2">
        <v>0</v>
      </c>
      <c r="S97" s="2">
        <v>0</v>
      </c>
      <c r="T97" s="2">
        <v>-740</v>
      </c>
      <c r="U97" s="3">
        <v>-1406</v>
      </c>
      <c r="V97" s="3">
        <v>-1278</v>
      </c>
      <c r="W97" s="2">
        <v>165</v>
      </c>
      <c r="X97" s="2">
        <v>526</v>
      </c>
      <c r="Y97" s="3">
        <f t="shared" si="10"/>
        <v>-181</v>
      </c>
      <c r="Z97" s="2"/>
      <c r="AA97" s="2"/>
      <c r="AB97" s="2"/>
      <c r="AC97" s="2"/>
      <c r="AD97" s="2"/>
      <c r="AE97" s="89" t="s">
        <v>150</v>
      </c>
      <c r="AF97" s="90"/>
      <c r="AG97" s="92">
        <v>-1406</v>
      </c>
      <c r="AH97" s="92">
        <v>-1278</v>
      </c>
      <c r="AI97" s="91">
        <v>165</v>
      </c>
      <c r="AJ97" s="91">
        <v>526</v>
      </c>
      <c r="AK97" s="91">
        <v>-181</v>
      </c>
    </row>
    <row r="98" spans="4:37" ht="31">
      <c r="D98" s="16" t="s">
        <v>151</v>
      </c>
      <c r="E98" s="26"/>
      <c r="F98" s="26"/>
      <c r="G98" s="3"/>
      <c r="H98" s="3"/>
      <c r="I98" s="3"/>
      <c r="J98" s="3"/>
      <c r="K98" s="3"/>
      <c r="L98" s="3"/>
      <c r="M98" s="3"/>
      <c r="N98" s="3"/>
      <c r="O98" s="3">
        <v>63693</v>
      </c>
      <c r="P98" s="3">
        <v>51403</v>
      </c>
      <c r="Q98" s="3">
        <v>127940</v>
      </c>
      <c r="R98" s="3">
        <v>103571</v>
      </c>
      <c r="S98" s="3">
        <v>66727</v>
      </c>
      <c r="T98" s="3">
        <v>79184</v>
      </c>
      <c r="U98" s="3">
        <v>110931</v>
      </c>
      <c r="V98" s="3">
        <v>164457</v>
      </c>
      <c r="W98" s="3">
        <v>267172</v>
      </c>
      <c r="X98" s="3">
        <v>657390</v>
      </c>
      <c r="Y98" s="3">
        <f t="shared" si="10"/>
        <v>683783</v>
      </c>
      <c r="Z98" s="3"/>
      <c r="AA98" s="3"/>
      <c r="AB98" s="3"/>
      <c r="AC98" s="3"/>
      <c r="AD98" s="3"/>
      <c r="AE98" s="89" t="s">
        <v>151</v>
      </c>
      <c r="AF98" s="90"/>
      <c r="AG98" s="92">
        <v>110931</v>
      </c>
      <c r="AH98" s="92">
        <v>164457</v>
      </c>
      <c r="AI98" s="92">
        <v>267172</v>
      </c>
      <c r="AJ98" s="92">
        <v>654373</v>
      </c>
      <c r="AK98" s="92">
        <v>683783</v>
      </c>
    </row>
    <row r="99" spans="4:37">
      <c r="L99" s="1"/>
      <c r="M99" s="1"/>
      <c r="N99" s="1"/>
      <c r="O99" s="1"/>
      <c r="P99" s="1"/>
      <c r="Q99" s="1"/>
      <c r="R99" s="1"/>
      <c r="S99" s="1"/>
      <c r="T99" s="1"/>
      <c r="U99" s="1"/>
      <c r="V99" s="1"/>
      <c r="W99" s="1"/>
      <c r="X99" s="1"/>
      <c r="Y99" s="3">
        <f t="shared" si="10"/>
        <v>0</v>
      </c>
      <c r="Z99" s="1"/>
      <c r="AA99" s="1"/>
      <c r="AB99" s="1"/>
      <c r="AC99" s="1"/>
      <c r="AD99" s="1"/>
      <c r="AE99" s="1"/>
    </row>
    <row r="100" spans="4:37" ht="16">
      <c r="D100" s="12" t="s">
        <v>152</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89" t="s">
        <v>152</v>
      </c>
      <c r="AF100" s="90"/>
      <c r="AG100" s="91"/>
      <c r="AH100" s="91"/>
      <c r="AI100" s="91"/>
      <c r="AJ100" s="91"/>
      <c r="AK100" s="91"/>
    </row>
    <row r="101" spans="4:37" ht="16">
      <c r="D101" s="18" t="s">
        <v>153</v>
      </c>
      <c r="E101" s="28"/>
      <c r="F101" s="28"/>
      <c r="H101" s="18"/>
      <c r="I101" s="8"/>
      <c r="J101" s="3"/>
      <c r="K101" s="3"/>
      <c r="L101" s="3"/>
      <c r="M101" s="3"/>
      <c r="N101" s="3"/>
      <c r="O101" s="3">
        <v>85093</v>
      </c>
      <c r="P101" s="3">
        <v>69034</v>
      </c>
      <c r="Q101" s="3">
        <v>167933</v>
      </c>
      <c r="R101" s="3">
        <v>133355</v>
      </c>
      <c r="S101" s="3">
        <v>84283</v>
      </c>
      <c r="T101" s="3">
        <v>99566</v>
      </c>
      <c r="U101" s="3">
        <v>139636</v>
      </c>
      <c r="V101" s="3">
        <v>210354</v>
      </c>
      <c r="W101" s="3">
        <v>333758</v>
      </c>
      <c r="X101" s="3">
        <v>822891</v>
      </c>
      <c r="Y101" s="3">
        <f t="shared" si="10"/>
        <v>862368</v>
      </c>
      <c r="Z101" s="3"/>
      <c r="AA101" s="3"/>
      <c r="AB101" s="3"/>
      <c r="AC101" s="3"/>
      <c r="AD101" s="3"/>
      <c r="AE101" s="89" t="s">
        <v>153</v>
      </c>
      <c r="AF101" s="90"/>
      <c r="AG101" s="92">
        <v>139636</v>
      </c>
      <c r="AH101" s="92">
        <v>210354</v>
      </c>
      <c r="AI101" s="92">
        <v>333758</v>
      </c>
      <c r="AJ101" s="92">
        <v>819839</v>
      </c>
      <c r="AK101" s="92">
        <v>862368</v>
      </c>
    </row>
    <row r="102" spans="4:37" ht="16">
      <c r="D102" s="13" t="s">
        <v>154</v>
      </c>
      <c r="E102" s="23"/>
      <c r="F102" s="23"/>
      <c r="H102" s="13"/>
      <c r="I102" s="8"/>
      <c r="J102" s="3"/>
      <c r="K102" s="3"/>
      <c r="L102" s="3"/>
      <c r="M102" s="3"/>
      <c r="N102" s="3"/>
      <c r="O102" s="3">
        <v>25129</v>
      </c>
      <c r="P102" s="3">
        <v>33600</v>
      </c>
      <c r="Q102" s="3">
        <v>23930</v>
      </c>
      <c r="R102" s="3">
        <v>28806</v>
      </c>
      <c r="S102" s="3">
        <v>28318</v>
      </c>
      <c r="T102" s="3">
        <v>40063</v>
      </c>
      <c r="U102" s="3">
        <v>45781</v>
      </c>
      <c r="V102" s="3">
        <v>77436</v>
      </c>
      <c r="W102" s="3">
        <v>23004</v>
      </c>
      <c r="X102" s="3">
        <v>5847</v>
      </c>
      <c r="Y102" s="3">
        <f t="shared" si="10"/>
        <v>224513</v>
      </c>
      <c r="Z102" s="3"/>
      <c r="AA102" s="3"/>
      <c r="AB102" s="3"/>
      <c r="AC102" s="3"/>
      <c r="AD102" s="3"/>
      <c r="AE102" s="89" t="s">
        <v>154</v>
      </c>
      <c r="AF102" s="90"/>
      <c r="AG102" s="92">
        <v>45781</v>
      </c>
      <c r="AH102" s="92">
        <v>77436</v>
      </c>
      <c r="AI102" s="92">
        <v>23004</v>
      </c>
      <c r="AJ102" s="92">
        <v>3338</v>
      </c>
      <c r="AK102" s="92">
        <v>224513</v>
      </c>
    </row>
    <row r="103" spans="4:37" ht="16">
      <c r="D103" s="15" t="s">
        <v>155</v>
      </c>
      <c r="E103" s="25"/>
      <c r="F103" s="25"/>
      <c r="H103" s="6"/>
      <c r="I103" s="6"/>
      <c r="J103" s="4"/>
      <c r="K103" s="4"/>
      <c r="L103" s="4"/>
      <c r="M103" s="4"/>
      <c r="N103" s="4"/>
      <c r="O103" s="4">
        <v>3021</v>
      </c>
      <c r="P103" s="4">
        <v>3417</v>
      </c>
      <c r="Q103" s="4">
        <v>2954</v>
      </c>
      <c r="R103" s="4">
        <v>3252</v>
      </c>
      <c r="S103" s="4">
        <v>4004</v>
      </c>
      <c r="T103" s="4">
        <v>4800</v>
      </c>
      <c r="U103" s="4">
        <v>5462</v>
      </c>
      <c r="V103" s="4">
        <v>6218</v>
      </c>
      <c r="W103" s="4">
        <v>6287</v>
      </c>
      <c r="X103" s="4">
        <v>5714</v>
      </c>
      <c r="Y103" s="3">
        <f t="shared" si="10"/>
        <v>8683</v>
      </c>
      <c r="Z103" s="4"/>
      <c r="AA103" s="4"/>
      <c r="AB103" s="4"/>
      <c r="AC103" s="4"/>
      <c r="AD103" s="4"/>
      <c r="AE103" s="96" t="s">
        <v>155</v>
      </c>
      <c r="AF103" s="90"/>
      <c r="AG103" s="94">
        <v>5462</v>
      </c>
      <c r="AH103" s="94">
        <v>6218</v>
      </c>
      <c r="AI103" s="94">
        <v>6287</v>
      </c>
      <c r="AJ103" s="94">
        <v>6290</v>
      </c>
      <c r="AK103" s="94">
        <v>8683</v>
      </c>
    </row>
    <row r="104" spans="4:37" ht="16">
      <c r="D104" s="15" t="s">
        <v>156</v>
      </c>
      <c r="E104" s="25"/>
      <c r="F104" s="25"/>
      <c r="H104" s="15"/>
      <c r="I104" s="8"/>
      <c r="J104" s="4"/>
      <c r="K104" s="4"/>
      <c r="L104" s="4"/>
      <c r="M104" s="5"/>
      <c r="N104" s="4"/>
      <c r="O104" s="5">
        <v>580</v>
      </c>
      <c r="P104" s="5">
        <v>-385</v>
      </c>
      <c r="Q104" s="4">
        <v>1047</v>
      </c>
      <c r="R104" s="4">
        <v>2630</v>
      </c>
      <c r="S104" s="4">
        <v>1697</v>
      </c>
      <c r="T104" s="4">
        <v>13221</v>
      </c>
      <c r="U104" s="4">
        <v>9933</v>
      </c>
      <c r="V104" s="4">
        <v>25057</v>
      </c>
      <c r="W104" s="4">
        <v>1766</v>
      </c>
      <c r="X104" s="4">
        <v>5880</v>
      </c>
      <c r="Y104" s="3">
        <f t="shared" si="10"/>
        <v>167417</v>
      </c>
      <c r="Z104" s="4"/>
      <c r="AA104" s="4"/>
      <c r="AB104" s="4"/>
      <c r="AC104" s="4"/>
      <c r="AD104" s="4"/>
      <c r="AE104" s="96" t="s">
        <v>156</v>
      </c>
      <c r="AF104" s="90"/>
      <c r="AG104" s="94">
        <v>9933</v>
      </c>
      <c r="AH104" s="94">
        <v>25057</v>
      </c>
      <c r="AI104" s="94">
        <v>1766</v>
      </c>
      <c r="AJ104" s="94">
        <v>5880</v>
      </c>
      <c r="AK104" s="94">
        <v>167417</v>
      </c>
    </row>
    <row r="105" spans="4:37" ht="16">
      <c r="D105" s="15" t="s">
        <v>157</v>
      </c>
      <c r="E105" s="25"/>
      <c r="F105" s="25"/>
      <c r="H105" s="15"/>
      <c r="I105" s="8"/>
      <c r="J105" s="5"/>
      <c r="K105" s="5"/>
      <c r="L105" s="5"/>
      <c r="M105" s="4"/>
      <c r="N105" s="5"/>
      <c r="O105" s="5">
        <v>0</v>
      </c>
      <c r="P105" s="5">
        <v>0</v>
      </c>
      <c r="Q105" s="5">
        <v>0</v>
      </c>
      <c r="R105" s="5">
        <v>0</v>
      </c>
      <c r="S105" s="5">
        <v>0</v>
      </c>
      <c r="T105" s="5">
        <v>0</v>
      </c>
      <c r="U105" s="5">
        <v>0</v>
      </c>
      <c r="V105" s="5">
        <v>0</v>
      </c>
      <c r="W105" s="5">
        <v>0</v>
      </c>
      <c r="X105" s="5">
        <v>0</v>
      </c>
      <c r="Y105" s="3">
        <f t="shared" si="10"/>
        <v>0</v>
      </c>
      <c r="Z105" s="5"/>
      <c r="AA105" s="5"/>
      <c r="AB105" s="5"/>
      <c r="AC105" s="5"/>
      <c r="AD105" s="5"/>
      <c r="AE105" s="96" t="s">
        <v>157</v>
      </c>
      <c r="AF105" s="90"/>
      <c r="AG105" s="90">
        <v>0</v>
      </c>
      <c r="AH105" s="90">
        <v>0</v>
      </c>
      <c r="AI105" s="90">
        <v>0</v>
      </c>
      <c r="AJ105" s="90">
        <v>0</v>
      </c>
      <c r="AK105" s="90">
        <v>0</v>
      </c>
    </row>
    <row r="106" spans="4:37" ht="16">
      <c r="D106" s="15" t="s">
        <v>158</v>
      </c>
      <c r="E106" s="25"/>
      <c r="F106" s="25"/>
      <c r="H106" s="15"/>
      <c r="I106" s="8"/>
      <c r="J106" s="5"/>
      <c r="K106" s="5"/>
      <c r="L106" s="5"/>
      <c r="M106" s="5"/>
      <c r="N106" s="5"/>
      <c r="O106" s="5">
        <v>0</v>
      </c>
      <c r="P106" s="5">
        <v>0</v>
      </c>
      <c r="Q106" s="5">
        <v>0</v>
      </c>
      <c r="R106" s="5">
        <v>0</v>
      </c>
      <c r="S106" s="5">
        <v>0</v>
      </c>
      <c r="T106" s="5">
        <v>0</v>
      </c>
      <c r="U106" s="5">
        <v>0</v>
      </c>
      <c r="V106" s="5">
        <v>0</v>
      </c>
      <c r="W106" s="5">
        <v>0</v>
      </c>
      <c r="X106" s="5">
        <v>0</v>
      </c>
      <c r="Y106" s="3">
        <f t="shared" si="10"/>
        <v>0</v>
      </c>
      <c r="Z106" s="5"/>
      <c r="AA106" s="5"/>
      <c r="AB106" s="5"/>
      <c r="AC106" s="5"/>
      <c r="AD106" s="5"/>
      <c r="AE106" s="96" t="s">
        <v>158</v>
      </c>
      <c r="AF106" s="90"/>
      <c r="AG106" s="90">
        <v>0</v>
      </c>
      <c r="AH106" s="90">
        <v>0</v>
      </c>
      <c r="AI106" s="90">
        <v>0</v>
      </c>
      <c r="AJ106" s="90">
        <v>0</v>
      </c>
      <c r="AK106" s="90">
        <v>0</v>
      </c>
    </row>
    <row r="107" spans="4:37" ht="16">
      <c r="D107" s="15" t="s">
        <v>159</v>
      </c>
      <c r="E107" s="25"/>
      <c r="F107" s="25"/>
      <c r="H107" s="15"/>
      <c r="I107" s="8"/>
      <c r="J107" s="4"/>
      <c r="K107" s="4"/>
      <c r="L107" s="5"/>
      <c r="M107" s="4"/>
      <c r="N107" s="4"/>
      <c r="O107" s="5">
        <v>-725</v>
      </c>
      <c r="P107" s="5">
        <v>-204</v>
      </c>
      <c r="Q107" s="5">
        <v>-335</v>
      </c>
      <c r="R107" s="5">
        <v>-210</v>
      </c>
      <c r="S107" s="5">
        <v>396</v>
      </c>
      <c r="T107" s="5">
        <v>-43</v>
      </c>
      <c r="U107" s="4">
        <v>-1622</v>
      </c>
      <c r="V107" s="5">
        <v>-732</v>
      </c>
      <c r="W107" s="5">
        <v>-796</v>
      </c>
      <c r="X107" s="5">
        <v>0</v>
      </c>
      <c r="Y107" s="3">
        <f t="shared" si="10"/>
        <v>-2515</v>
      </c>
      <c r="Z107" s="5"/>
      <c r="AA107" s="5"/>
      <c r="AB107" s="5"/>
      <c r="AC107" s="5"/>
      <c r="AD107" s="5"/>
      <c r="AE107" s="96" t="s">
        <v>159</v>
      </c>
      <c r="AF107" s="90"/>
      <c r="AG107" s="94">
        <v>-1622</v>
      </c>
      <c r="AH107" s="90">
        <v>-732</v>
      </c>
      <c r="AI107" s="90">
        <v>-796</v>
      </c>
      <c r="AJ107" s="94">
        <v>-5917</v>
      </c>
      <c r="AK107" s="94">
        <v>-2515</v>
      </c>
    </row>
    <row r="108" spans="4:37" ht="16">
      <c r="D108" s="15" t="s">
        <v>160</v>
      </c>
      <c r="E108" s="25"/>
      <c r="F108" s="25"/>
      <c r="H108" s="15"/>
      <c r="I108" s="8"/>
      <c r="J108" s="5"/>
      <c r="K108" s="5"/>
      <c r="L108" s="5"/>
      <c r="M108" s="5"/>
      <c r="N108" s="5"/>
      <c r="O108" s="5">
        <v>0</v>
      </c>
      <c r="P108" s="5">
        <v>0</v>
      </c>
      <c r="Q108" s="5">
        <v>0</v>
      </c>
      <c r="R108" s="5">
        <v>0</v>
      </c>
      <c r="S108" s="5">
        <v>0</v>
      </c>
      <c r="T108" s="5">
        <v>0</v>
      </c>
      <c r="U108" s="5">
        <v>0</v>
      </c>
      <c r="V108" s="5">
        <v>0</v>
      </c>
      <c r="W108" s="5">
        <v>0</v>
      </c>
      <c r="X108" s="5">
        <v>0</v>
      </c>
      <c r="Y108" s="3">
        <f t="shared" si="10"/>
        <v>0</v>
      </c>
      <c r="Z108" s="5"/>
      <c r="AA108" s="5"/>
      <c r="AB108" s="5"/>
      <c r="AC108" s="5"/>
      <c r="AD108" s="5"/>
      <c r="AE108" s="96" t="s">
        <v>160</v>
      </c>
      <c r="AF108" s="90"/>
      <c r="AG108" s="90">
        <v>0</v>
      </c>
      <c r="AH108" s="90">
        <v>0</v>
      </c>
      <c r="AI108" s="90">
        <v>0</v>
      </c>
      <c r="AJ108" s="90">
        <v>0</v>
      </c>
      <c r="AK108" s="90">
        <v>0</v>
      </c>
    </row>
    <row r="109" spans="4:37" ht="16">
      <c r="D109" s="15" t="s">
        <v>161</v>
      </c>
      <c r="E109" s="25"/>
      <c r="F109" s="25"/>
      <c r="H109" s="15"/>
      <c r="I109" s="8"/>
      <c r="J109" s="4"/>
      <c r="K109" s="4"/>
      <c r="L109" s="4"/>
      <c r="M109" s="4"/>
      <c r="N109" s="4"/>
      <c r="O109" s="4">
        <v>-4971</v>
      </c>
      <c r="P109" s="4">
        <v>-3430</v>
      </c>
      <c r="Q109" s="4">
        <v>-4854</v>
      </c>
      <c r="R109" s="5">
        <v>0</v>
      </c>
      <c r="S109" s="5">
        <v>-574</v>
      </c>
      <c r="T109" s="5">
        <v>-527</v>
      </c>
      <c r="U109" s="5">
        <v>-126</v>
      </c>
      <c r="V109" s="5">
        <v>-690</v>
      </c>
      <c r="W109" s="4">
        <v>-11271</v>
      </c>
      <c r="X109" s="4">
        <v>-37595</v>
      </c>
      <c r="Y109" s="3">
        <f t="shared" si="10"/>
        <v>-43534</v>
      </c>
      <c r="Z109" s="4"/>
      <c r="AA109" s="4"/>
      <c r="AB109" s="4"/>
      <c r="AC109" s="4"/>
      <c r="AD109" s="4"/>
      <c r="AE109" s="96" t="s">
        <v>161</v>
      </c>
      <c r="AF109" s="90"/>
      <c r="AG109" s="90">
        <v>-126</v>
      </c>
      <c r="AH109" s="90">
        <v>-690</v>
      </c>
      <c r="AI109" s="94">
        <v>-11271</v>
      </c>
      <c r="AJ109" s="94">
        <v>-34802</v>
      </c>
      <c r="AK109" s="94">
        <v>-43534</v>
      </c>
    </row>
    <row r="110" spans="4:37" ht="16">
      <c r="D110" s="15" t="s">
        <v>162</v>
      </c>
      <c r="E110" s="25"/>
      <c r="F110" s="25"/>
      <c r="H110" s="15"/>
      <c r="I110" s="8"/>
      <c r="J110" s="5"/>
      <c r="K110" s="5"/>
      <c r="L110" s="5"/>
      <c r="M110" s="5"/>
      <c r="N110" s="5"/>
      <c r="O110" s="5">
        <v>0</v>
      </c>
      <c r="P110" s="5">
        <v>0</v>
      </c>
      <c r="Q110" s="5">
        <v>0</v>
      </c>
      <c r="R110" s="5">
        <v>0</v>
      </c>
      <c r="S110" s="5">
        <v>0</v>
      </c>
      <c r="T110" s="5">
        <v>0</v>
      </c>
      <c r="U110" s="5">
        <v>0</v>
      </c>
      <c r="V110" s="5">
        <v>0</v>
      </c>
      <c r="W110" s="5">
        <v>0</v>
      </c>
      <c r="X110" s="5">
        <v>0</v>
      </c>
      <c r="Y110" s="3">
        <f t="shared" si="10"/>
        <v>0</v>
      </c>
      <c r="Z110" s="5"/>
      <c r="AA110" s="5"/>
      <c r="AB110" s="5"/>
      <c r="AC110" s="5"/>
      <c r="AD110" s="5"/>
      <c r="AE110" s="96" t="s">
        <v>162</v>
      </c>
      <c r="AF110" s="90"/>
      <c r="AG110" s="90">
        <v>0</v>
      </c>
      <c r="AH110" s="90">
        <v>0</v>
      </c>
      <c r="AI110" s="90">
        <v>0</v>
      </c>
      <c r="AJ110" s="90">
        <v>0</v>
      </c>
      <c r="AK110" s="90">
        <v>0</v>
      </c>
    </row>
    <row r="111" spans="4:37" ht="16">
      <c r="D111" s="15" t="s">
        <v>163</v>
      </c>
      <c r="E111" s="25"/>
      <c r="F111" s="25"/>
      <c r="H111" s="15"/>
      <c r="I111" s="8"/>
      <c r="J111" s="5"/>
      <c r="K111" s="5"/>
      <c r="L111" s="5"/>
      <c r="M111" s="5"/>
      <c r="N111" s="5"/>
      <c r="O111" s="5">
        <v>0</v>
      </c>
      <c r="P111" s="5">
        <v>0</v>
      </c>
      <c r="Q111" s="5">
        <v>0</v>
      </c>
      <c r="R111" s="5">
        <v>0</v>
      </c>
      <c r="S111" s="5">
        <v>0</v>
      </c>
      <c r="T111" s="5">
        <v>0</v>
      </c>
      <c r="U111" s="5">
        <v>0</v>
      </c>
      <c r="V111" s="5">
        <v>0</v>
      </c>
      <c r="W111" s="5">
        <v>0</v>
      </c>
      <c r="X111" s="5">
        <v>0</v>
      </c>
      <c r="Y111" s="3">
        <f t="shared" si="10"/>
        <v>0</v>
      </c>
      <c r="Z111" s="5"/>
      <c r="AA111" s="5"/>
      <c r="AB111" s="5"/>
      <c r="AC111" s="5"/>
      <c r="AD111" s="5"/>
      <c r="AE111" s="96" t="s">
        <v>163</v>
      </c>
      <c r="AF111" s="90"/>
      <c r="AG111" s="90">
        <v>0</v>
      </c>
      <c r="AH111" s="90">
        <v>0</v>
      </c>
      <c r="AI111" s="90">
        <v>0</v>
      </c>
      <c r="AJ111" s="90">
        <v>0</v>
      </c>
      <c r="AK111" s="90">
        <v>0</v>
      </c>
    </row>
    <row r="112" spans="4:37" ht="16">
      <c r="D112" s="15" t="s">
        <v>164</v>
      </c>
      <c r="E112" s="25"/>
      <c r="F112" s="25"/>
      <c r="H112" s="15"/>
      <c r="I112" s="8"/>
      <c r="J112" s="4"/>
      <c r="K112" s="4"/>
      <c r="L112" s="4"/>
      <c r="M112" s="4"/>
      <c r="N112" s="4"/>
      <c r="O112" s="4">
        <v>27224</v>
      </c>
      <c r="P112" s="4">
        <v>34202</v>
      </c>
      <c r="Q112" s="4">
        <v>25117</v>
      </c>
      <c r="R112" s="4">
        <v>23134</v>
      </c>
      <c r="S112" s="4">
        <v>22795</v>
      </c>
      <c r="T112" s="4">
        <v>22612</v>
      </c>
      <c r="U112" s="4">
        <v>32135</v>
      </c>
      <c r="V112" s="4">
        <v>47582</v>
      </c>
      <c r="W112" s="4">
        <v>27018</v>
      </c>
      <c r="X112" s="4">
        <v>31848</v>
      </c>
      <c r="Y112" s="3">
        <f t="shared" si="10"/>
        <v>94462</v>
      </c>
      <c r="Z112" s="4"/>
      <c r="AA112" s="4"/>
      <c r="AB112" s="4"/>
      <c r="AC112" s="4"/>
      <c r="AD112" s="4"/>
      <c r="AE112" s="96" t="s">
        <v>164</v>
      </c>
      <c r="AF112" s="90"/>
      <c r="AG112" s="94">
        <v>32135</v>
      </c>
      <c r="AH112" s="94">
        <v>47582</v>
      </c>
      <c r="AI112" s="94">
        <v>27018</v>
      </c>
      <c r="AJ112" s="94">
        <v>31887</v>
      </c>
      <c r="AK112" s="94">
        <v>94462</v>
      </c>
    </row>
    <row r="113" spans="4:37" ht="16">
      <c r="D113" s="15" t="s">
        <v>165</v>
      </c>
      <c r="E113" s="25"/>
      <c r="F113" s="25"/>
      <c r="H113" s="15"/>
      <c r="I113" s="8"/>
      <c r="J113" s="5"/>
      <c r="K113" s="5"/>
      <c r="L113" s="5"/>
      <c r="M113" s="5"/>
      <c r="N113" s="5"/>
      <c r="O113" s="5">
        <v>0</v>
      </c>
      <c r="P113" s="5">
        <v>0</v>
      </c>
      <c r="Q113" s="5">
        <v>0</v>
      </c>
      <c r="R113" s="5">
        <v>0</v>
      </c>
      <c r="S113" s="5">
        <v>0</v>
      </c>
      <c r="T113" s="5">
        <v>0</v>
      </c>
      <c r="U113" s="5">
        <v>0</v>
      </c>
      <c r="V113" s="5">
        <v>0</v>
      </c>
      <c r="W113" s="5">
        <v>0</v>
      </c>
      <c r="X113" s="5">
        <v>0</v>
      </c>
      <c r="Y113" s="3">
        <f t="shared" si="10"/>
        <v>0</v>
      </c>
      <c r="Z113" s="5"/>
      <c r="AA113" s="5"/>
      <c r="AB113" s="5"/>
      <c r="AC113" s="5"/>
      <c r="AD113" s="5"/>
      <c r="AE113" s="96" t="s">
        <v>165</v>
      </c>
      <c r="AF113" s="90"/>
      <c r="AG113" s="90">
        <v>0</v>
      </c>
      <c r="AH113" s="90">
        <v>0</v>
      </c>
      <c r="AI113" s="90">
        <v>0</v>
      </c>
      <c r="AJ113" s="90">
        <v>0</v>
      </c>
      <c r="AK113" s="90">
        <v>0</v>
      </c>
    </row>
    <row r="114" spans="4:37" ht="31">
      <c r="D114" s="13" t="s">
        <v>166</v>
      </c>
      <c r="E114" s="23"/>
      <c r="F114" s="23"/>
      <c r="H114" s="13"/>
      <c r="I114" s="8"/>
      <c r="J114" s="3"/>
      <c r="K114" s="3"/>
      <c r="L114" s="3"/>
      <c r="M114" s="3"/>
      <c r="N114" s="3"/>
      <c r="O114" s="3">
        <v>110222</v>
      </c>
      <c r="P114" s="3">
        <v>102634</v>
      </c>
      <c r="Q114" s="3">
        <v>191863</v>
      </c>
      <c r="R114" s="3">
        <v>162161</v>
      </c>
      <c r="S114" s="3">
        <v>112601</v>
      </c>
      <c r="T114" s="3">
        <v>139628</v>
      </c>
      <c r="U114" s="3">
        <v>185417</v>
      </c>
      <c r="V114" s="3">
        <v>287790</v>
      </c>
      <c r="W114" s="3">
        <v>356762</v>
      </c>
      <c r="X114" s="3">
        <v>828738</v>
      </c>
      <c r="Y114" s="3">
        <f t="shared" si="10"/>
        <v>1086881</v>
      </c>
      <c r="Z114" s="3"/>
      <c r="AA114" s="3"/>
      <c r="AB114" s="3"/>
      <c r="AC114" s="3"/>
      <c r="AD114" s="3"/>
      <c r="AE114" s="89" t="s">
        <v>166</v>
      </c>
      <c r="AF114" s="90"/>
      <c r="AG114" s="92">
        <v>185417</v>
      </c>
      <c r="AH114" s="92">
        <v>287790</v>
      </c>
      <c r="AI114" s="92">
        <v>356762</v>
      </c>
      <c r="AJ114" s="92">
        <v>823177</v>
      </c>
      <c r="AK114" s="92">
        <v>1086881</v>
      </c>
    </row>
    <row r="115" spans="4:37" ht="16">
      <c r="D115" s="15" t="s">
        <v>167</v>
      </c>
      <c r="E115" s="25"/>
      <c r="F115" s="25"/>
      <c r="H115" s="15"/>
      <c r="I115" s="8"/>
      <c r="J115" s="4"/>
      <c r="K115" s="4"/>
      <c r="L115" s="4"/>
      <c r="M115" s="4"/>
      <c r="N115" s="4"/>
      <c r="O115" s="4">
        <v>26552</v>
      </c>
      <c r="P115" s="4">
        <v>-65817</v>
      </c>
      <c r="Q115" s="4">
        <v>-61136</v>
      </c>
      <c r="R115" s="4">
        <v>-51556</v>
      </c>
      <c r="S115" s="4">
        <v>-13778</v>
      </c>
      <c r="T115" s="4">
        <v>-110926</v>
      </c>
      <c r="U115" s="4">
        <v>-154675</v>
      </c>
      <c r="V115" s="4">
        <v>-14477</v>
      </c>
      <c r="W115" s="4">
        <v>-452455</v>
      </c>
      <c r="X115" s="4">
        <v>-827600</v>
      </c>
      <c r="Y115" s="3">
        <f t="shared" si="10"/>
        <v>335120</v>
      </c>
      <c r="Z115" s="4"/>
      <c r="AA115" s="4"/>
      <c r="AB115" s="4"/>
      <c r="AC115" s="4"/>
      <c r="AD115" s="4"/>
      <c r="AE115" s="96" t="s">
        <v>167</v>
      </c>
      <c r="AF115" s="90"/>
      <c r="AG115" s="94">
        <v>-154675</v>
      </c>
      <c r="AH115" s="94">
        <v>-14477</v>
      </c>
      <c r="AI115" s="94">
        <v>-452455</v>
      </c>
      <c r="AJ115" s="94">
        <v>-762022</v>
      </c>
      <c r="AK115" s="94">
        <v>335120</v>
      </c>
    </row>
    <row r="116" spans="4:37" ht="16">
      <c r="D116" s="15" t="s">
        <v>168</v>
      </c>
      <c r="E116" s="25"/>
      <c r="F116" s="25"/>
      <c r="H116" s="15"/>
      <c r="I116" s="8"/>
      <c r="J116" s="4"/>
      <c r="K116" s="4"/>
      <c r="L116" s="4"/>
      <c r="M116" s="4"/>
      <c r="N116" s="4"/>
      <c r="O116" s="4">
        <v>-56038</v>
      </c>
      <c r="P116" s="4">
        <v>77124</v>
      </c>
      <c r="Q116" s="4">
        <v>-346127</v>
      </c>
      <c r="R116" s="4">
        <v>62367</v>
      </c>
      <c r="S116" s="4">
        <v>-46264</v>
      </c>
      <c r="T116" s="4">
        <v>-154899</v>
      </c>
      <c r="U116" s="4">
        <v>-434742</v>
      </c>
      <c r="V116" s="4">
        <v>-145691</v>
      </c>
      <c r="W116" s="4">
        <v>625471</v>
      </c>
      <c r="X116" s="4">
        <v>-2021261</v>
      </c>
      <c r="Y116" s="3">
        <f t="shared" si="10"/>
        <v>-487659</v>
      </c>
      <c r="Z116" s="4"/>
      <c r="AA116" s="4"/>
      <c r="AB116" s="4"/>
      <c r="AC116" s="4"/>
      <c r="AD116" s="4"/>
      <c r="AE116" s="96" t="s">
        <v>168</v>
      </c>
      <c r="AF116" s="90"/>
      <c r="AG116" s="94">
        <v>-434742</v>
      </c>
      <c r="AH116" s="94">
        <v>-145691</v>
      </c>
      <c r="AI116" s="94">
        <v>625471</v>
      </c>
      <c r="AJ116" s="94">
        <v>-2066412</v>
      </c>
      <c r="AK116" s="94">
        <v>-487659</v>
      </c>
    </row>
    <row r="117" spans="4:37" ht="31">
      <c r="D117" s="15" t="s">
        <v>169</v>
      </c>
      <c r="E117" s="25"/>
      <c r="F117" s="25"/>
      <c r="H117" s="15"/>
      <c r="I117" s="8"/>
      <c r="J117" s="4"/>
      <c r="K117" s="4"/>
      <c r="L117" s="4"/>
      <c r="M117" s="4"/>
      <c r="N117" s="4"/>
      <c r="O117" s="4">
        <v>-91253</v>
      </c>
      <c r="P117" s="4">
        <v>-46042</v>
      </c>
      <c r="Q117" s="4">
        <v>87304</v>
      </c>
      <c r="R117" s="4">
        <v>-127023</v>
      </c>
      <c r="S117" s="4">
        <v>142122</v>
      </c>
      <c r="T117" s="4">
        <v>-66418</v>
      </c>
      <c r="U117" s="4">
        <v>341272</v>
      </c>
      <c r="V117" s="4">
        <v>247530</v>
      </c>
      <c r="W117" s="4">
        <v>420723</v>
      </c>
      <c r="X117" s="4">
        <v>2318937</v>
      </c>
      <c r="Y117" s="3">
        <f t="shared" si="10"/>
        <v>-1731604</v>
      </c>
      <c r="Z117" s="4"/>
      <c r="AA117" s="4"/>
      <c r="AB117" s="4"/>
      <c r="AC117" s="4"/>
      <c r="AD117" s="4"/>
      <c r="AE117" s="96" t="s">
        <v>169</v>
      </c>
      <c r="AF117" s="90"/>
      <c r="AG117" s="94">
        <v>341272</v>
      </c>
      <c r="AH117" s="94">
        <v>247530</v>
      </c>
      <c r="AI117" s="94">
        <v>420723</v>
      </c>
      <c r="AJ117" s="94">
        <v>2365450</v>
      </c>
      <c r="AK117" s="94">
        <v>-1731604</v>
      </c>
    </row>
    <row r="118" spans="4:37" ht="16">
      <c r="D118" s="15" t="s">
        <v>170</v>
      </c>
      <c r="E118" s="25"/>
      <c r="F118" s="25"/>
      <c r="H118" s="15"/>
      <c r="I118" s="8"/>
      <c r="J118" s="4"/>
      <c r="K118" s="4"/>
      <c r="L118" s="4"/>
      <c r="M118" s="4"/>
      <c r="N118" s="4"/>
      <c r="O118" s="5">
        <v>922</v>
      </c>
      <c r="P118" s="5">
        <v>-876</v>
      </c>
      <c r="Q118" s="4">
        <v>1141</v>
      </c>
      <c r="R118" s="4">
        <v>-14906</v>
      </c>
      <c r="S118" s="4">
        <v>12335</v>
      </c>
      <c r="T118" s="5">
        <v>908</v>
      </c>
      <c r="U118" s="4">
        <v>-5888</v>
      </c>
      <c r="V118" s="5">
        <v>248</v>
      </c>
      <c r="W118" s="4">
        <v>-9318</v>
      </c>
      <c r="X118" s="4">
        <v>-3074</v>
      </c>
      <c r="Y118" s="3">
        <f t="shared" si="10"/>
        <v>-18380</v>
      </c>
      <c r="Z118" s="5"/>
      <c r="AA118" s="5"/>
      <c r="AB118" s="5"/>
      <c r="AC118" s="5"/>
      <c r="AD118" s="5"/>
      <c r="AE118" s="96" t="s">
        <v>170</v>
      </c>
      <c r="AF118" s="90"/>
      <c r="AG118" s="94">
        <v>-5888</v>
      </c>
      <c r="AH118" s="90">
        <v>248</v>
      </c>
      <c r="AI118" s="94">
        <v>-9318</v>
      </c>
      <c r="AJ118" s="94">
        <v>-4970</v>
      </c>
      <c r="AK118" s="94">
        <v>-18380</v>
      </c>
    </row>
    <row r="119" spans="4:37" ht="16">
      <c r="D119" s="15" t="s">
        <v>171</v>
      </c>
      <c r="E119" s="25"/>
      <c r="F119" s="25"/>
      <c r="H119" s="15"/>
      <c r="I119" s="8"/>
      <c r="J119" s="5"/>
      <c r="K119" s="5"/>
      <c r="L119" s="5"/>
      <c r="M119" s="5"/>
      <c r="N119" s="5"/>
      <c r="O119" s="5">
        <v>0</v>
      </c>
      <c r="P119" s="5">
        <v>0</v>
      </c>
      <c r="Q119" s="5">
        <v>0</v>
      </c>
      <c r="R119" s="5">
        <v>0</v>
      </c>
      <c r="S119" s="5">
        <v>0</v>
      </c>
      <c r="T119" s="5">
        <v>0</v>
      </c>
      <c r="U119" s="5">
        <v>0</v>
      </c>
      <c r="V119" s="5">
        <v>0</v>
      </c>
      <c r="W119" s="5">
        <v>0</v>
      </c>
      <c r="X119" s="5">
        <v>0</v>
      </c>
      <c r="Y119" s="3">
        <f t="shared" si="10"/>
        <v>0</v>
      </c>
      <c r="Z119" s="5"/>
      <c r="AA119" s="5"/>
      <c r="AB119" s="5"/>
      <c r="AC119" s="5"/>
      <c r="AD119" s="5"/>
      <c r="AE119" s="96" t="s">
        <v>171</v>
      </c>
      <c r="AF119" s="90"/>
      <c r="AG119" s="90">
        <v>0</v>
      </c>
      <c r="AH119" s="90">
        <v>0</v>
      </c>
      <c r="AI119" s="90">
        <v>0</v>
      </c>
      <c r="AJ119" s="90">
        <v>0</v>
      </c>
      <c r="AK119" s="90">
        <v>0</v>
      </c>
    </row>
    <row r="120" spans="4:37" ht="16">
      <c r="D120" s="15" t="s">
        <v>172</v>
      </c>
      <c r="E120" s="25"/>
      <c r="F120" s="25"/>
      <c r="H120" s="15"/>
      <c r="I120" s="8"/>
      <c r="J120" s="4"/>
      <c r="K120" s="4"/>
      <c r="L120" s="4"/>
      <c r="M120" s="4"/>
      <c r="N120" s="4"/>
      <c r="O120" s="4">
        <v>-22989</v>
      </c>
      <c r="P120" s="4">
        <v>-27708</v>
      </c>
      <c r="Q120" s="4">
        <v>-23447</v>
      </c>
      <c r="R120" s="4">
        <v>-23690</v>
      </c>
      <c r="S120" s="4">
        <v>-23193</v>
      </c>
      <c r="T120" s="4">
        <v>-20983</v>
      </c>
      <c r="U120" s="4">
        <v>-29625</v>
      </c>
      <c r="V120" s="4">
        <v>-44927</v>
      </c>
      <c r="W120" s="4">
        <v>-27018</v>
      </c>
      <c r="X120" s="4">
        <v>-30169</v>
      </c>
      <c r="Y120" s="3">
        <f t="shared" si="10"/>
        <v>-83157</v>
      </c>
      <c r="Z120" s="4"/>
      <c r="AA120" s="4"/>
      <c r="AB120" s="4"/>
      <c r="AC120" s="4"/>
      <c r="AD120" s="4"/>
      <c r="AE120" s="96" t="s">
        <v>172</v>
      </c>
      <c r="AF120" s="90"/>
      <c r="AG120" s="94">
        <v>-29625</v>
      </c>
      <c r="AH120" s="94">
        <v>-44927</v>
      </c>
      <c r="AI120" s="94">
        <v>-27018</v>
      </c>
      <c r="AJ120" s="94">
        <v>-30208</v>
      </c>
      <c r="AK120" s="94">
        <v>-83157</v>
      </c>
    </row>
    <row r="121" spans="4:37" ht="16">
      <c r="D121" s="15" t="s">
        <v>173</v>
      </c>
      <c r="E121" s="25"/>
      <c r="F121" s="25"/>
      <c r="H121" s="15"/>
      <c r="I121" s="8"/>
      <c r="J121" s="4"/>
      <c r="K121" s="4"/>
      <c r="L121" s="4"/>
      <c r="M121" s="4"/>
      <c r="N121" s="4"/>
      <c r="O121" s="4">
        <v>-20373</v>
      </c>
      <c r="P121" s="4">
        <v>-18762</v>
      </c>
      <c r="Q121" s="4">
        <v>-40452</v>
      </c>
      <c r="R121" s="4">
        <v>-36206</v>
      </c>
      <c r="S121" s="4">
        <v>-18019</v>
      </c>
      <c r="T121" s="4">
        <v>-19664</v>
      </c>
      <c r="U121" s="4">
        <v>-27349</v>
      </c>
      <c r="V121" s="4">
        <v>-43781</v>
      </c>
      <c r="W121" s="4">
        <v>-87779</v>
      </c>
      <c r="X121" s="4">
        <v>-119806</v>
      </c>
      <c r="Y121" s="3">
        <f t="shared" si="10"/>
        <v>-211474</v>
      </c>
      <c r="Z121" s="4"/>
      <c r="AA121" s="4"/>
      <c r="AB121" s="4"/>
      <c r="AC121" s="4"/>
      <c r="AD121" s="4"/>
      <c r="AE121" s="96" t="s">
        <v>173</v>
      </c>
      <c r="AF121" s="90"/>
      <c r="AG121" s="94">
        <v>-27349</v>
      </c>
      <c r="AH121" s="94">
        <v>-43781</v>
      </c>
      <c r="AI121" s="94">
        <v>-87779</v>
      </c>
      <c r="AJ121" s="94">
        <v>-175748</v>
      </c>
      <c r="AK121" s="94">
        <v>-211474</v>
      </c>
    </row>
    <row r="122" spans="4:37" ht="16">
      <c r="D122" s="15" t="s">
        <v>174</v>
      </c>
      <c r="E122" s="25"/>
      <c r="F122" s="25"/>
      <c r="H122" s="15"/>
      <c r="I122" s="8"/>
      <c r="J122" s="4"/>
      <c r="K122" s="4"/>
      <c r="L122" s="4"/>
      <c r="M122" s="4"/>
      <c r="N122" s="4"/>
      <c r="O122" s="5">
        <v>790</v>
      </c>
      <c r="P122" s="5">
        <v>177</v>
      </c>
      <c r="Q122" s="4">
        <v>4294</v>
      </c>
      <c r="R122" s="5">
        <v>0</v>
      </c>
      <c r="S122" s="5">
        <v>0</v>
      </c>
      <c r="T122" s="5">
        <v>0</v>
      </c>
      <c r="U122" s="5">
        <v>0</v>
      </c>
      <c r="V122" s="5">
        <v>0</v>
      </c>
      <c r="W122" s="5">
        <v>0</v>
      </c>
      <c r="X122" s="5">
        <v>0</v>
      </c>
      <c r="Y122" s="3">
        <f t="shared" si="10"/>
        <v>0</v>
      </c>
      <c r="Z122" s="5"/>
      <c r="AA122" s="5"/>
      <c r="AB122" s="5"/>
      <c r="AC122" s="5"/>
      <c r="AD122" s="5"/>
      <c r="AE122" s="96" t="s">
        <v>174</v>
      </c>
      <c r="AF122" s="90"/>
      <c r="AG122" s="90">
        <v>0</v>
      </c>
      <c r="AH122" s="90">
        <v>0</v>
      </c>
      <c r="AI122" s="90">
        <v>0</v>
      </c>
      <c r="AJ122" s="90">
        <v>0</v>
      </c>
      <c r="AK122" s="90">
        <v>0</v>
      </c>
    </row>
    <row r="123" spans="4:37" ht="16">
      <c r="D123" s="15" t="s">
        <v>175</v>
      </c>
      <c r="E123" s="25"/>
      <c r="F123" s="25"/>
      <c r="H123" s="15"/>
      <c r="I123" s="8"/>
      <c r="J123" s="4"/>
      <c r="K123" s="4"/>
      <c r="L123" s="4"/>
      <c r="M123" s="4"/>
      <c r="N123" s="4"/>
      <c r="O123" s="5">
        <v>-219</v>
      </c>
      <c r="P123" s="4">
        <v>2682</v>
      </c>
      <c r="Q123" s="5">
        <v>-574</v>
      </c>
      <c r="R123" s="5">
        <v>0</v>
      </c>
      <c r="S123" s="5">
        <v>0</v>
      </c>
      <c r="T123" s="5">
        <v>0</v>
      </c>
      <c r="U123" s="5">
        <v>0</v>
      </c>
      <c r="V123" s="5">
        <v>0</v>
      </c>
      <c r="W123" s="5">
        <v>0</v>
      </c>
      <c r="X123" s="5">
        <v>0</v>
      </c>
      <c r="Y123" s="3">
        <f t="shared" si="10"/>
        <v>0</v>
      </c>
      <c r="Z123" s="4"/>
      <c r="AA123" s="4"/>
      <c r="AB123" s="4"/>
      <c r="AC123" s="4"/>
      <c r="AD123" s="4"/>
      <c r="AE123" s="96" t="s">
        <v>175</v>
      </c>
      <c r="AF123" s="90"/>
      <c r="AG123" s="90">
        <v>0</v>
      </c>
      <c r="AH123" s="90">
        <v>0</v>
      </c>
      <c r="AI123" s="90">
        <v>0</v>
      </c>
      <c r="AJ123" s="90">
        <v>0</v>
      </c>
      <c r="AK123" s="90">
        <v>0</v>
      </c>
    </row>
    <row r="124" spans="4:37" ht="16">
      <c r="D124" s="18" t="s">
        <v>176</v>
      </c>
      <c r="E124" s="28"/>
      <c r="F124" s="28"/>
      <c r="H124" s="3"/>
      <c r="I124" s="3"/>
      <c r="J124" s="3"/>
      <c r="K124" s="3"/>
      <c r="L124" s="3"/>
      <c r="M124" s="3"/>
      <c r="N124" s="3"/>
      <c r="O124" s="3">
        <v>-52387</v>
      </c>
      <c r="P124" s="3">
        <v>23412</v>
      </c>
      <c r="Q124" s="3">
        <v>-187134</v>
      </c>
      <c r="R124" s="3">
        <v>-28853</v>
      </c>
      <c r="S124" s="3">
        <v>165804</v>
      </c>
      <c r="T124" s="3">
        <v>-232354</v>
      </c>
      <c r="U124" s="3">
        <v>-125590</v>
      </c>
      <c r="V124" s="3">
        <v>286692</v>
      </c>
      <c r="W124" s="3">
        <v>826386</v>
      </c>
      <c r="X124" s="3">
        <v>145765</v>
      </c>
      <c r="Y124" s="3">
        <f t="shared" si="10"/>
        <v>-1110273</v>
      </c>
      <c r="Z124" s="3"/>
      <c r="AA124" s="3"/>
      <c r="AB124" s="3"/>
      <c r="AC124" s="3"/>
      <c r="AD124" s="3"/>
      <c r="AE124" s="89" t="s">
        <v>176</v>
      </c>
      <c r="AF124" s="90"/>
      <c r="AG124" s="92">
        <v>-125590</v>
      </c>
      <c r="AH124" s="92">
        <v>286692</v>
      </c>
      <c r="AI124" s="92">
        <v>826386</v>
      </c>
      <c r="AJ124" s="92">
        <v>149268</v>
      </c>
      <c r="AK124" s="92">
        <v>-1110273</v>
      </c>
    </row>
    <row r="125" spans="4:37" ht="16">
      <c r="D125" s="12" t="s">
        <v>177</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89" t="s">
        <v>177</v>
      </c>
      <c r="AF125" s="90"/>
      <c r="AG125" s="91"/>
      <c r="AH125" s="91"/>
      <c r="AI125" s="91"/>
      <c r="AJ125" s="91"/>
      <c r="AK125" s="91"/>
    </row>
    <row r="126" spans="4:37" ht="31">
      <c r="D126" s="18" t="s">
        <v>178</v>
      </c>
      <c r="E126" s="28"/>
      <c r="F126" s="28"/>
      <c r="H126" s="3"/>
      <c r="I126" s="3"/>
      <c r="J126" s="3"/>
      <c r="K126" s="3"/>
      <c r="L126" s="3"/>
      <c r="M126" s="3"/>
      <c r="N126" s="3"/>
      <c r="O126" s="2">
        <v>-846</v>
      </c>
      <c r="P126" s="3">
        <v>-6189</v>
      </c>
      <c r="Q126" s="3">
        <v>-6232</v>
      </c>
      <c r="R126" s="3">
        <v>-1172</v>
      </c>
      <c r="S126" s="3">
        <v>-7495</v>
      </c>
      <c r="T126" s="2">
        <v>-531</v>
      </c>
      <c r="U126" s="3">
        <v>-5587</v>
      </c>
      <c r="V126" s="3">
        <v>-1700</v>
      </c>
      <c r="W126" s="3">
        <v>-12606</v>
      </c>
      <c r="X126" s="3">
        <v>-12426</v>
      </c>
      <c r="Y126" s="3">
        <f t="shared" si="10"/>
        <v>-8039</v>
      </c>
      <c r="Z126" s="3"/>
      <c r="AA126" s="3"/>
      <c r="AB126" s="3"/>
      <c r="AC126" s="3"/>
      <c r="AD126" s="3"/>
      <c r="AE126" s="89" t="s">
        <v>178</v>
      </c>
      <c r="AF126" s="90"/>
      <c r="AG126" s="92">
        <v>-5587</v>
      </c>
      <c r="AH126" s="92">
        <v>-1700</v>
      </c>
      <c r="AI126" s="92">
        <v>-12606</v>
      </c>
      <c r="AJ126" s="92">
        <v>-12426</v>
      </c>
      <c r="AK126" s="92">
        <v>-8039</v>
      </c>
    </row>
    <row r="127" spans="4:37" ht="31">
      <c r="D127" s="18" t="s">
        <v>179</v>
      </c>
      <c r="E127" s="28"/>
      <c r="F127" s="28"/>
      <c r="H127" s="3"/>
      <c r="I127" s="3"/>
      <c r="J127" s="3"/>
      <c r="K127" s="3"/>
      <c r="L127" s="3"/>
      <c r="M127" s="3"/>
      <c r="N127" s="3"/>
      <c r="O127" s="2">
        <v>600</v>
      </c>
      <c r="P127" s="2">
        <v>0</v>
      </c>
      <c r="Q127" s="2">
        <v>0</v>
      </c>
      <c r="R127" s="2">
        <v>0</v>
      </c>
      <c r="S127" s="2">
        <v>375</v>
      </c>
      <c r="T127" s="2">
        <v>0</v>
      </c>
      <c r="U127" s="2">
        <v>0</v>
      </c>
      <c r="V127" s="2">
        <v>0</v>
      </c>
      <c r="W127" s="3">
        <v>2271</v>
      </c>
      <c r="X127" s="2">
        <v>300</v>
      </c>
      <c r="Y127" s="3">
        <f t="shared" si="10"/>
        <v>0</v>
      </c>
      <c r="Z127" s="2"/>
      <c r="AA127" s="2"/>
      <c r="AB127" s="2"/>
      <c r="AC127" s="2"/>
      <c r="AD127" s="2"/>
      <c r="AE127" s="89" t="s">
        <v>179</v>
      </c>
      <c r="AF127" s="90"/>
      <c r="AG127" s="91">
        <v>0</v>
      </c>
      <c r="AH127" s="91">
        <v>0</v>
      </c>
      <c r="AI127" s="92">
        <v>2271</v>
      </c>
      <c r="AJ127" s="91">
        <v>300</v>
      </c>
      <c r="AK127" s="91">
        <v>0</v>
      </c>
    </row>
    <row r="128" spans="4:37" ht="16">
      <c r="D128" s="18" t="s">
        <v>180</v>
      </c>
      <c r="E128" s="28"/>
      <c r="F128" s="28"/>
      <c r="H128" s="18"/>
      <c r="I128" s="8"/>
      <c r="J128" s="3"/>
      <c r="K128" s="3"/>
      <c r="L128" s="3"/>
      <c r="M128" s="3"/>
      <c r="N128" s="2"/>
      <c r="O128" s="2">
        <v>0</v>
      </c>
      <c r="P128" s="2">
        <v>0</v>
      </c>
      <c r="Q128" s="3">
        <v>-10001</v>
      </c>
      <c r="R128" s="2">
        <v>0</v>
      </c>
      <c r="S128" s="2">
        <v>0</v>
      </c>
      <c r="T128" s="2">
        <v>0</v>
      </c>
      <c r="U128" s="2">
        <v>-285</v>
      </c>
      <c r="V128" s="2">
        <v>-350</v>
      </c>
      <c r="W128" s="2">
        <v>0</v>
      </c>
      <c r="X128" s="3">
        <v>-6400</v>
      </c>
      <c r="Y128" s="3">
        <f t="shared" si="10"/>
        <v>-23720</v>
      </c>
      <c r="Z128" s="2"/>
      <c r="AA128" s="2"/>
      <c r="AB128" s="2"/>
      <c r="AC128" s="2"/>
      <c r="AD128" s="2"/>
      <c r="AE128" s="89" t="s">
        <v>180</v>
      </c>
      <c r="AF128" s="90"/>
      <c r="AG128" s="91">
        <v>-285</v>
      </c>
      <c r="AH128" s="91">
        <v>-350</v>
      </c>
      <c r="AI128" s="91">
        <v>0</v>
      </c>
      <c r="AJ128" s="92">
        <v>-6400</v>
      </c>
      <c r="AK128" s="92">
        <v>-23720</v>
      </c>
    </row>
    <row r="129" spans="4:37" ht="31">
      <c r="D129" s="18" t="s">
        <v>181</v>
      </c>
      <c r="E129" s="28"/>
      <c r="F129" s="28"/>
      <c r="H129" s="18"/>
      <c r="I129" s="8"/>
      <c r="J129" s="3"/>
      <c r="K129" s="3"/>
      <c r="L129" s="3"/>
      <c r="M129" s="3"/>
      <c r="N129" s="3"/>
      <c r="O129" s="3">
        <v>1150</v>
      </c>
      <c r="P129" s="2">
        <v>0</v>
      </c>
      <c r="Q129" s="3">
        <v>11721</v>
      </c>
      <c r="R129" s="2">
        <v>0</v>
      </c>
      <c r="S129" s="2">
        <v>0</v>
      </c>
      <c r="T129" s="3">
        <v>4900</v>
      </c>
      <c r="U129" s="2">
        <v>0</v>
      </c>
      <c r="V129" s="2">
        <v>0</v>
      </c>
      <c r="W129" s="2">
        <v>635</v>
      </c>
      <c r="X129" s="2">
        <v>0</v>
      </c>
      <c r="Y129" s="3">
        <f t="shared" si="10"/>
        <v>6400</v>
      </c>
      <c r="Z129" s="2"/>
      <c r="AA129" s="2"/>
      <c r="AB129" s="2"/>
      <c r="AC129" s="2"/>
      <c r="AD129" s="2"/>
      <c r="AE129" s="89" t="s">
        <v>181</v>
      </c>
      <c r="AF129" s="90"/>
      <c r="AG129" s="91">
        <v>0</v>
      </c>
      <c r="AH129" s="91">
        <v>0</v>
      </c>
      <c r="AI129" s="91">
        <v>635</v>
      </c>
      <c r="AJ129" s="91">
        <v>0</v>
      </c>
      <c r="AK129" s="92">
        <v>6400</v>
      </c>
    </row>
    <row r="130" spans="4:37" ht="16">
      <c r="D130" s="18" t="s">
        <v>182</v>
      </c>
      <c r="E130" s="28"/>
      <c r="F130" s="28"/>
      <c r="H130" s="18"/>
      <c r="I130" s="8"/>
      <c r="J130" s="2"/>
      <c r="K130" s="2"/>
      <c r="L130" s="2"/>
      <c r="M130" s="2"/>
      <c r="N130" s="2"/>
      <c r="O130" s="2">
        <v>0</v>
      </c>
      <c r="P130" s="2">
        <v>0</v>
      </c>
      <c r="Q130" s="2">
        <v>0</v>
      </c>
      <c r="R130" s="2">
        <v>0</v>
      </c>
      <c r="S130" s="2">
        <v>0</v>
      </c>
      <c r="T130" s="2">
        <v>0</v>
      </c>
      <c r="U130" s="2">
        <v>0</v>
      </c>
      <c r="V130" s="2">
        <v>0</v>
      </c>
      <c r="W130" s="2">
        <v>0</v>
      </c>
      <c r="X130" s="2">
        <v>0</v>
      </c>
      <c r="Y130" s="3">
        <f t="shared" si="10"/>
        <v>0</v>
      </c>
      <c r="Z130" s="2"/>
      <c r="AA130" s="2"/>
      <c r="AB130" s="2"/>
      <c r="AC130" s="2"/>
      <c r="AD130" s="2"/>
      <c r="AE130" s="89" t="s">
        <v>182</v>
      </c>
      <c r="AF130" s="90"/>
      <c r="AG130" s="91">
        <v>0</v>
      </c>
      <c r="AH130" s="91">
        <v>0</v>
      </c>
      <c r="AI130" s="91">
        <v>0</v>
      </c>
      <c r="AJ130" s="91">
        <v>0</v>
      </c>
      <c r="AK130" s="91">
        <v>0</v>
      </c>
    </row>
    <row r="131" spans="4:37" ht="16">
      <c r="D131" s="18" t="s">
        <v>183</v>
      </c>
      <c r="E131" s="28"/>
      <c r="F131" s="28"/>
      <c r="H131" s="18"/>
      <c r="I131" s="8"/>
      <c r="J131" s="2"/>
      <c r="K131" s="2"/>
      <c r="L131" s="2"/>
      <c r="M131" s="2"/>
      <c r="N131" s="2"/>
      <c r="O131" s="2">
        <v>0</v>
      </c>
      <c r="P131" s="2">
        <v>0</v>
      </c>
      <c r="Q131" s="2">
        <v>0</v>
      </c>
      <c r="R131" s="2">
        <v>0</v>
      </c>
      <c r="S131" s="2">
        <v>0</v>
      </c>
      <c r="T131" s="2">
        <v>0</v>
      </c>
      <c r="U131" s="2">
        <v>0</v>
      </c>
      <c r="V131" s="2">
        <v>0</v>
      </c>
      <c r="W131" s="2">
        <v>0</v>
      </c>
      <c r="X131" s="2">
        <v>0</v>
      </c>
      <c r="Y131" s="3">
        <f t="shared" si="10"/>
        <v>0</v>
      </c>
      <c r="Z131" s="2"/>
      <c r="AA131" s="2"/>
      <c r="AB131" s="2"/>
      <c r="AC131" s="2"/>
      <c r="AD131" s="2"/>
      <c r="AE131" s="89" t="s">
        <v>183</v>
      </c>
      <c r="AF131" s="90"/>
      <c r="AG131" s="91">
        <v>0</v>
      </c>
      <c r="AH131" s="91">
        <v>0</v>
      </c>
      <c r="AI131" s="91">
        <v>0</v>
      </c>
      <c r="AJ131" s="91">
        <v>0</v>
      </c>
      <c r="AK131" s="91">
        <v>0</v>
      </c>
    </row>
    <row r="132" spans="4:37" ht="16">
      <c r="D132" s="18" t="s">
        <v>184</v>
      </c>
      <c r="E132" s="28"/>
      <c r="F132" s="28"/>
      <c r="H132" s="18"/>
      <c r="I132" s="8"/>
      <c r="J132" s="3"/>
      <c r="K132" s="3"/>
      <c r="L132" s="3"/>
      <c r="M132" s="3"/>
      <c r="N132" s="3"/>
      <c r="O132" s="2">
        <v>0</v>
      </c>
      <c r="P132" s="2">
        <v>0</v>
      </c>
      <c r="Q132" s="2">
        <v>0</v>
      </c>
      <c r="R132" s="2">
        <v>0</v>
      </c>
      <c r="S132" s="2">
        <v>0</v>
      </c>
      <c r="T132" s="2">
        <v>0</v>
      </c>
      <c r="U132" s="3">
        <v>-5008</v>
      </c>
      <c r="V132" s="2">
        <v>0</v>
      </c>
      <c r="W132" s="3">
        <v>-53315</v>
      </c>
      <c r="X132" s="3">
        <v>-7743</v>
      </c>
      <c r="Y132" s="3">
        <f t="shared" si="10"/>
        <v>-307187</v>
      </c>
      <c r="Z132" s="2"/>
      <c r="AA132" s="2"/>
      <c r="AB132" s="2"/>
      <c r="AC132" s="2"/>
      <c r="AD132" s="2"/>
      <c r="AE132" s="89" t="s">
        <v>184</v>
      </c>
      <c r="AF132" s="90"/>
      <c r="AG132" s="92">
        <v>-5008</v>
      </c>
      <c r="AH132" s="91">
        <v>0</v>
      </c>
      <c r="AI132" s="92">
        <v>-53315</v>
      </c>
      <c r="AJ132" s="92">
        <v>-9879</v>
      </c>
      <c r="AK132" s="92">
        <v>-307187</v>
      </c>
    </row>
    <row r="133" spans="4:37" ht="16">
      <c r="D133" s="18" t="s">
        <v>185</v>
      </c>
      <c r="E133" s="28"/>
      <c r="F133" s="28"/>
      <c r="H133" s="18"/>
      <c r="I133" s="8"/>
      <c r="J133" s="2"/>
      <c r="K133" s="3"/>
      <c r="L133" s="2"/>
      <c r="M133" s="3"/>
      <c r="N133" s="3"/>
      <c r="O133" s="2">
        <v>0</v>
      </c>
      <c r="P133" s="2">
        <v>0</v>
      </c>
      <c r="Q133" s="3">
        <v>5100</v>
      </c>
      <c r="R133" s="2">
        <v>0</v>
      </c>
      <c r="S133" s="2">
        <v>0</v>
      </c>
      <c r="T133" s="3">
        <v>-18872</v>
      </c>
      <c r="U133" s="2">
        <v>10</v>
      </c>
      <c r="V133" s="2">
        <v>212</v>
      </c>
      <c r="W133" s="2">
        <v>0</v>
      </c>
      <c r="X133" s="2">
        <v>0</v>
      </c>
      <c r="Y133" s="3">
        <f t="shared" si="10"/>
        <v>0</v>
      </c>
      <c r="Z133" s="2"/>
      <c r="AA133" s="2"/>
      <c r="AB133" s="2"/>
      <c r="AC133" s="2"/>
      <c r="AD133" s="2"/>
      <c r="AE133" s="89" t="s">
        <v>185</v>
      </c>
      <c r="AF133" s="90"/>
      <c r="AG133" s="91">
        <v>10</v>
      </c>
      <c r="AH133" s="91">
        <v>212</v>
      </c>
      <c r="AI133" s="91">
        <v>0</v>
      </c>
      <c r="AJ133" s="91">
        <v>0</v>
      </c>
      <c r="AK133" s="91">
        <v>0</v>
      </c>
    </row>
    <row r="134" spans="4:37" ht="16">
      <c r="D134" s="18" t="s">
        <v>186</v>
      </c>
      <c r="E134" s="28"/>
      <c r="F134" s="28"/>
      <c r="H134" s="18"/>
      <c r="I134" s="8"/>
      <c r="J134" s="2"/>
      <c r="K134" s="2"/>
      <c r="L134" s="2"/>
      <c r="M134" s="2"/>
      <c r="N134" s="2"/>
      <c r="O134" s="3">
        <v>1397</v>
      </c>
      <c r="P134" s="3">
        <v>3127</v>
      </c>
      <c r="Q134" s="3">
        <v>2161</v>
      </c>
      <c r="R134" s="2">
        <v>0</v>
      </c>
      <c r="S134" s="2">
        <v>199</v>
      </c>
      <c r="T134" s="2">
        <v>0</v>
      </c>
      <c r="U134" s="2">
        <v>0</v>
      </c>
      <c r="V134" s="2">
        <v>0</v>
      </c>
      <c r="W134" s="2">
        <v>0</v>
      </c>
      <c r="X134" s="2">
        <v>0</v>
      </c>
      <c r="Y134" s="3">
        <f t="shared" si="10"/>
        <v>0</v>
      </c>
      <c r="Z134" s="2"/>
      <c r="AA134" s="2"/>
      <c r="AB134" s="2"/>
      <c r="AC134" s="2"/>
      <c r="AD134" s="2"/>
      <c r="AE134" s="89" t="s">
        <v>186</v>
      </c>
      <c r="AF134" s="90"/>
      <c r="AG134" s="91">
        <v>0</v>
      </c>
      <c r="AH134" s="91">
        <v>0</v>
      </c>
      <c r="AI134" s="91">
        <v>0</v>
      </c>
      <c r="AJ134" s="91">
        <v>0</v>
      </c>
      <c r="AK134" s="91">
        <v>0</v>
      </c>
    </row>
    <row r="135" spans="4:37" ht="16">
      <c r="D135" s="18" t="s">
        <v>187</v>
      </c>
      <c r="E135" s="28"/>
      <c r="F135" s="28"/>
      <c r="H135" s="18"/>
      <c r="I135" s="8"/>
      <c r="J135" s="3"/>
      <c r="K135" s="3"/>
      <c r="L135" s="3"/>
      <c r="M135" s="3"/>
      <c r="N135" s="3"/>
      <c r="O135" s="2">
        <v>0</v>
      </c>
      <c r="P135" s="2">
        <v>0</v>
      </c>
      <c r="Q135" s="2">
        <v>0</v>
      </c>
      <c r="R135" s="2">
        <v>0</v>
      </c>
      <c r="S135" s="2">
        <v>0</v>
      </c>
      <c r="T135" s="2">
        <v>527</v>
      </c>
      <c r="U135" s="2">
        <v>126</v>
      </c>
      <c r="V135" s="2">
        <v>82</v>
      </c>
      <c r="W135" s="3">
        <v>4596</v>
      </c>
      <c r="X135" s="3">
        <v>41353</v>
      </c>
      <c r="Y135" s="3">
        <f t="shared" si="10"/>
        <v>47549</v>
      </c>
      <c r="Z135" s="3"/>
      <c r="AA135" s="3"/>
      <c r="AB135" s="3"/>
      <c r="AC135" s="3"/>
      <c r="AD135" s="3"/>
      <c r="AE135" s="89" t="s">
        <v>187</v>
      </c>
      <c r="AF135" s="90"/>
      <c r="AG135" s="91">
        <v>126</v>
      </c>
      <c r="AH135" s="91">
        <v>82</v>
      </c>
      <c r="AI135" s="92">
        <v>4596</v>
      </c>
      <c r="AJ135" s="92">
        <v>40646</v>
      </c>
      <c r="AK135" s="92">
        <v>47549</v>
      </c>
    </row>
    <row r="136" spans="4:37" ht="31">
      <c r="D136" s="18" t="s">
        <v>188</v>
      </c>
      <c r="E136" s="28"/>
      <c r="F136" s="28"/>
      <c r="H136" s="18"/>
      <c r="I136" s="8"/>
      <c r="J136" s="2"/>
      <c r="K136" s="2"/>
      <c r="L136" s="2"/>
      <c r="M136" s="2"/>
      <c r="N136" s="3"/>
      <c r="O136" s="2">
        <v>0</v>
      </c>
      <c r="P136" s="2">
        <v>0</v>
      </c>
      <c r="Q136" s="2">
        <v>0</v>
      </c>
      <c r="R136" s="2">
        <v>0</v>
      </c>
      <c r="S136" s="2">
        <v>0</v>
      </c>
      <c r="T136" s="2">
        <v>0</v>
      </c>
      <c r="U136" s="2">
        <v>0</v>
      </c>
      <c r="V136" s="2">
        <v>0</v>
      </c>
      <c r="W136" s="2">
        <v>0</v>
      </c>
      <c r="X136" s="2">
        <v>0</v>
      </c>
      <c r="Y136" s="3">
        <f t="shared" si="10"/>
        <v>0</v>
      </c>
      <c r="Z136" s="2"/>
      <c r="AA136" s="2"/>
      <c r="AB136" s="2"/>
      <c r="AC136" s="2"/>
      <c r="AD136" s="2"/>
      <c r="AE136" s="89" t="s">
        <v>188</v>
      </c>
      <c r="AF136" s="90"/>
      <c r="AG136" s="91">
        <v>0</v>
      </c>
      <c r="AH136" s="91">
        <v>0</v>
      </c>
      <c r="AI136" s="91">
        <v>0</v>
      </c>
      <c r="AJ136" s="91">
        <v>0</v>
      </c>
      <c r="AK136" s="91">
        <v>0</v>
      </c>
    </row>
    <row r="137" spans="4:37" ht="16">
      <c r="D137" s="18" t="s">
        <v>189</v>
      </c>
      <c r="E137" s="28"/>
      <c r="F137" s="28"/>
      <c r="H137" s="18"/>
      <c r="I137" s="8"/>
      <c r="J137" s="3"/>
      <c r="K137" s="3"/>
      <c r="L137" s="3"/>
      <c r="M137" s="3"/>
      <c r="N137" s="3"/>
      <c r="O137" s="3">
        <v>2302</v>
      </c>
      <c r="P137" s="3">
        <v>-3061</v>
      </c>
      <c r="Q137" s="3">
        <v>2749</v>
      </c>
      <c r="R137" s="3">
        <v>-1172</v>
      </c>
      <c r="S137" s="3">
        <v>-6921</v>
      </c>
      <c r="T137" s="3">
        <v>-13976</v>
      </c>
      <c r="U137" s="3">
        <v>-10744</v>
      </c>
      <c r="V137" s="3">
        <v>-1756</v>
      </c>
      <c r="W137" s="3">
        <v>-58419</v>
      </c>
      <c r="X137" s="3">
        <v>15084</v>
      </c>
      <c r="Y137" s="3">
        <f t="shared" si="10"/>
        <v>-284996</v>
      </c>
      <c r="Z137" s="3"/>
      <c r="AA137" s="3"/>
      <c r="AB137" s="3"/>
      <c r="AC137" s="3"/>
      <c r="AD137" s="3"/>
      <c r="AE137" s="89" t="s">
        <v>189</v>
      </c>
      <c r="AF137" s="90"/>
      <c r="AG137" s="92">
        <v>-10744</v>
      </c>
      <c r="AH137" s="92">
        <v>-1756</v>
      </c>
      <c r="AI137" s="92">
        <v>-58419</v>
      </c>
      <c r="AJ137" s="92">
        <v>12241</v>
      </c>
      <c r="AK137" s="92">
        <v>-284996</v>
      </c>
    </row>
    <row r="138" spans="4:37" ht="16">
      <c r="D138" s="12" t="s">
        <v>190</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89" t="s">
        <v>190</v>
      </c>
      <c r="AF138" s="90"/>
      <c r="AG138" s="91"/>
      <c r="AH138" s="91"/>
      <c r="AI138" s="91"/>
      <c r="AJ138" s="91"/>
      <c r="AK138" s="91"/>
    </row>
    <row r="139" spans="4:37" ht="31">
      <c r="D139" s="18" t="s">
        <v>191</v>
      </c>
      <c r="E139" s="28"/>
      <c r="F139" s="28"/>
      <c r="H139" s="18"/>
      <c r="I139" s="8"/>
      <c r="J139" s="3"/>
      <c r="K139" s="3"/>
      <c r="L139" s="3"/>
      <c r="M139" s="3"/>
      <c r="N139" s="3"/>
      <c r="O139" s="2">
        <v>0</v>
      </c>
      <c r="P139" s="2">
        <v>0</v>
      </c>
      <c r="Q139" s="2">
        <v>519</v>
      </c>
      <c r="R139" s="3">
        <v>193646</v>
      </c>
      <c r="S139" s="2">
        <v>0</v>
      </c>
      <c r="T139" s="3">
        <v>10000</v>
      </c>
      <c r="U139" s="2">
        <v>0</v>
      </c>
      <c r="V139" s="3">
        <v>12000</v>
      </c>
      <c r="W139" s="3">
        <v>12000</v>
      </c>
      <c r="X139" s="3">
        <v>12000</v>
      </c>
      <c r="Y139" s="3">
        <f t="shared" si="10"/>
        <v>22000</v>
      </c>
      <c r="Z139" s="3"/>
      <c r="AA139" s="3"/>
      <c r="AB139" s="3"/>
      <c r="AC139" s="3"/>
      <c r="AD139" s="3"/>
      <c r="AE139" s="89" t="s">
        <v>191</v>
      </c>
      <c r="AF139" s="90"/>
      <c r="AG139" s="91">
        <v>0</v>
      </c>
      <c r="AH139" s="92">
        <v>12000</v>
      </c>
      <c r="AI139" s="92">
        <v>12000</v>
      </c>
      <c r="AJ139" s="92">
        <v>12000</v>
      </c>
      <c r="AK139" s="92">
        <v>22000</v>
      </c>
    </row>
    <row r="140" spans="4:37" ht="31">
      <c r="D140" s="18" t="s">
        <v>192</v>
      </c>
      <c r="E140" s="28"/>
      <c r="F140" s="28"/>
      <c r="H140" s="18"/>
      <c r="I140" s="8"/>
      <c r="J140" s="2"/>
      <c r="K140" s="2"/>
      <c r="L140" s="2"/>
      <c r="M140" s="2"/>
      <c r="N140" s="3"/>
      <c r="O140" s="2">
        <v>0</v>
      </c>
      <c r="P140" s="3">
        <v>-85000</v>
      </c>
      <c r="Q140" s="3">
        <v>3803642</v>
      </c>
      <c r="R140" s="2">
        <v>0</v>
      </c>
      <c r="S140" s="2">
        <v>0</v>
      </c>
      <c r="T140" s="2">
        <v>0</v>
      </c>
      <c r="U140" s="2">
        <v>0</v>
      </c>
      <c r="V140" s="2">
        <v>0</v>
      </c>
      <c r="W140" s="2">
        <v>0</v>
      </c>
      <c r="X140" s="2">
        <v>0</v>
      </c>
      <c r="Y140" s="3">
        <f t="shared" si="10"/>
        <v>-30</v>
      </c>
      <c r="Z140" s="2"/>
      <c r="AA140" s="2"/>
      <c r="AB140" s="2"/>
      <c r="AC140" s="2"/>
      <c r="AD140" s="2"/>
      <c r="AE140" s="89" t="s">
        <v>192</v>
      </c>
      <c r="AF140" s="90"/>
      <c r="AG140" s="91">
        <v>0</v>
      </c>
      <c r="AH140" s="91">
        <v>0</v>
      </c>
      <c r="AI140" s="91">
        <v>0</v>
      </c>
      <c r="AJ140" s="91">
        <v>0</v>
      </c>
      <c r="AK140" s="91">
        <v>-30</v>
      </c>
    </row>
    <row r="141" spans="4:37" ht="16">
      <c r="D141" s="18" t="s">
        <v>193</v>
      </c>
      <c r="E141" s="28"/>
      <c r="F141" s="28"/>
      <c r="H141" s="18"/>
      <c r="I141" s="8"/>
      <c r="J141" s="3"/>
      <c r="K141" s="3"/>
      <c r="L141" s="3"/>
      <c r="M141" s="3"/>
      <c r="N141" s="3"/>
      <c r="O141" s="3">
        <v>1761375</v>
      </c>
      <c r="P141" s="3">
        <v>2578515</v>
      </c>
      <c r="Q141" s="2">
        <v>0</v>
      </c>
      <c r="R141" s="3">
        <v>3142465</v>
      </c>
      <c r="S141" s="3">
        <v>2691477</v>
      </c>
      <c r="T141" s="3">
        <v>2832737</v>
      </c>
      <c r="U141" s="3">
        <v>3392928</v>
      </c>
      <c r="V141" s="3">
        <v>3891178</v>
      </c>
      <c r="W141" s="3">
        <v>3834070</v>
      </c>
      <c r="X141" s="3">
        <v>4902497</v>
      </c>
      <c r="Y141" s="3">
        <f t="shared" si="10"/>
        <v>9942637</v>
      </c>
      <c r="Z141" s="3"/>
      <c r="AA141" s="3"/>
      <c r="AB141" s="3"/>
      <c r="AC141" s="3"/>
      <c r="AD141" s="3"/>
      <c r="AE141" s="89" t="s">
        <v>193</v>
      </c>
      <c r="AF141" s="90"/>
      <c r="AG141" s="92">
        <v>3392928</v>
      </c>
      <c r="AH141" s="92">
        <v>3891178</v>
      </c>
      <c r="AI141" s="92">
        <v>3834070</v>
      </c>
      <c r="AJ141" s="92">
        <v>4902497</v>
      </c>
      <c r="AK141" s="92">
        <v>9942637</v>
      </c>
    </row>
    <row r="142" spans="4:37" ht="16">
      <c r="D142" s="18" t="s">
        <v>194</v>
      </c>
      <c r="E142" s="28"/>
      <c r="F142" s="28"/>
      <c r="H142" s="18"/>
      <c r="I142" s="8"/>
      <c r="J142" s="3"/>
      <c r="K142" s="3"/>
      <c r="L142" s="3"/>
      <c r="M142" s="3"/>
      <c r="N142" s="3"/>
      <c r="O142" s="3">
        <v>-1724781</v>
      </c>
      <c r="P142" s="3">
        <v>-2370307</v>
      </c>
      <c r="Q142" s="3">
        <v>-3659320</v>
      </c>
      <c r="R142" s="3">
        <v>-3328262</v>
      </c>
      <c r="S142" s="3">
        <v>-2794715</v>
      </c>
      <c r="T142" s="3">
        <v>-2567436</v>
      </c>
      <c r="U142" s="3">
        <v>-3186988</v>
      </c>
      <c r="V142" s="3">
        <v>-4107810</v>
      </c>
      <c r="W142" s="3">
        <v>-3824721</v>
      </c>
      <c r="X142" s="3">
        <v>-4414871</v>
      </c>
      <c r="Y142" s="3">
        <f t="shared" si="10"/>
        <v>-9145283</v>
      </c>
      <c r="Z142" s="3"/>
      <c r="AA142" s="3"/>
      <c r="AB142" s="3"/>
      <c r="AC142" s="3"/>
      <c r="AD142" s="3"/>
      <c r="AE142" s="89" t="s">
        <v>194</v>
      </c>
      <c r="AF142" s="90"/>
      <c r="AG142" s="92">
        <v>-3186988</v>
      </c>
      <c r="AH142" s="92">
        <v>-4107810</v>
      </c>
      <c r="AI142" s="92">
        <v>-3824721</v>
      </c>
      <c r="AJ142" s="92">
        <v>-4414871</v>
      </c>
      <c r="AK142" s="92">
        <v>-9145283</v>
      </c>
    </row>
    <row r="143" spans="4:37" ht="16">
      <c r="D143" s="18" t="s">
        <v>195</v>
      </c>
      <c r="E143" s="28"/>
      <c r="F143" s="28"/>
      <c r="H143" s="18"/>
      <c r="I143" s="8"/>
      <c r="J143" s="3"/>
      <c r="K143" s="3"/>
      <c r="L143" s="3"/>
      <c r="M143" s="2"/>
      <c r="N143" s="2"/>
      <c r="O143" s="2">
        <v>0</v>
      </c>
      <c r="P143" s="2">
        <v>0</v>
      </c>
      <c r="Q143" s="2">
        <v>0</v>
      </c>
      <c r="R143" s="2">
        <v>0</v>
      </c>
      <c r="S143" s="2">
        <v>0</v>
      </c>
      <c r="T143" s="2">
        <v>0</v>
      </c>
      <c r="U143" s="2">
        <v>0</v>
      </c>
      <c r="V143" s="2">
        <v>0</v>
      </c>
      <c r="W143" s="2">
        <v>0</v>
      </c>
      <c r="X143" s="2">
        <v>0</v>
      </c>
      <c r="Y143" s="3">
        <f t="shared" si="10"/>
        <v>0</v>
      </c>
      <c r="Z143" s="2"/>
      <c r="AA143" s="2"/>
      <c r="AB143" s="2"/>
      <c r="AC143" s="2"/>
      <c r="AD143" s="2"/>
      <c r="AE143" s="89" t="s">
        <v>195</v>
      </c>
      <c r="AF143" s="90"/>
      <c r="AG143" s="91">
        <v>0</v>
      </c>
      <c r="AH143" s="91">
        <v>0</v>
      </c>
      <c r="AI143" s="91">
        <v>0</v>
      </c>
      <c r="AJ143" s="91">
        <v>0</v>
      </c>
      <c r="AK143" s="91">
        <v>0</v>
      </c>
    </row>
    <row r="144" spans="4:37" ht="16">
      <c r="D144" s="18" t="s">
        <v>196</v>
      </c>
      <c r="E144" s="28"/>
      <c r="F144" s="28"/>
      <c r="H144" s="18"/>
      <c r="I144" s="8"/>
      <c r="J144" s="2"/>
      <c r="K144" s="2"/>
      <c r="L144" s="2"/>
      <c r="M144" s="2"/>
      <c r="N144" s="2"/>
      <c r="O144" s="2">
        <v>0</v>
      </c>
      <c r="P144" s="2">
        <v>0</v>
      </c>
      <c r="Q144" s="2">
        <v>0</v>
      </c>
      <c r="R144" s="2">
        <v>0</v>
      </c>
      <c r="S144" s="2">
        <v>0</v>
      </c>
      <c r="T144" s="2">
        <v>0</v>
      </c>
      <c r="U144" s="2">
        <v>0</v>
      </c>
      <c r="V144" s="2">
        <v>0</v>
      </c>
      <c r="W144" s="2">
        <v>0</v>
      </c>
      <c r="X144" s="2">
        <v>0</v>
      </c>
      <c r="Y144" s="3">
        <f t="shared" si="10"/>
        <v>0</v>
      </c>
      <c r="Z144" s="2"/>
      <c r="AA144" s="2"/>
      <c r="AB144" s="2"/>
      <c r="AC144" s="2"/>
      <c r="AD144" s="2"/>
      <c r="AE144" s="89" t="s">
        <v>196</v>
      </c>
      <c r="AF144" s="90"/>
      <c r="AG144" s="91">
        <v>0</v>
      </c>
      <c r="AH144" s="91">
        <v>0</v>
      </c>
      <c r="AI144" s="91">
        <v>0</v>
      </c>
      <c r="AJ144" s="91">
        <v>0</v>
      </c>
      <c r="AK144" s="91">
        <v>0</v>
      </c>
    </row>
    <row r="145" spans="4:37" ht="16">
      <c r="D145" s="18" t="s">
        <v>197</v>
      </c>
      <c r="E145" s="28"/>
      <c r="F145" s="28"/>
      <c r="H145" s="18"/>
      <c r="I145" s="8"/>
      <c r="J145" s="2"/>
      <c r="K145" s="2"/>
      <c r="L145" s="2"/>
      <c r="M145" s="2"/>
      <c r="N145" s="2"/>
      <c r="O145" s="2">
        <v>0</v>
      </c>
      <c r="P145" s="2">
        <v>0</v>
      </c>
      <c r="Q145" s="2">
        <v>0</v>
      </c>
      <c r="R145" s="2">
        <v>0</v>
      </c>
      <c r="S145" s="2">
        <v>0</v>
      </c>
      <c r="T145" s="2">
        <v>0</v>
      </c>
      <c r="U145" s="2">
        <v>0</v>
      </c>
      <c r="V145" s="2">
        <v>0</v>
      </c>
      <c r="W145" s="2">
        <v>0</v>
      </c>
      <c r="X145" s="2">
        <v>0</v>
      </c>
      <c r="Y145" s="3">
        <f t="shared" si="10"/>
        <v>0</v>
      </c>
      <c r="Z145" s="2"/>
      <c r="AA145" s="2"/>
      <c r="AB145" s="2"/>
      <c r="AC145" s="2"/>
      <c r="AD145" s="2"/>
      <c r="AE145" s="89" t="s">
        <v>197</v>
      </c>
      <c r="AF145" s="90"/>
      <c r="AG145" s="91">
        <v>0</v>
      </c>
      <c r="AH145" s="91">
        <v>0</v>
      </c>
      <c r="AI145" s="91">
        <v>0</v>
      </c>
      <c r="AJ145" s="91">
        <v>0</v>
      </c>
      <c r="AK145" s="91">
        <v>0</v>
      </c>
    </row>
    <row r="146" spans="4:37" ht="16">
      <c r="D146" s="18" t="s">
        <v>198</v>
      </c>
      <c r="E146" s="28"/>
      <c r="F146" s="28"/>
      <c r="H146" s="18"/>
      <c r="I146" s="8"/>
      <c r="J146" s="3"/>
      <c r="K146" s="3"/>
      <c r="L146" s="3"/>
      <c r="M146" s="3"/>
      <c r="N146" s="3"/>
      <c r="O146" s="2">
        <v>0</v>
      </c>
      <c r="P146" s="3">
        <v>-12843</v>
      </c>
      <c r="Q146" s="3">
        <v>-43750</v>
      </c>
      <c r="R146" s="3">
        <v>-14632</v>
      </c>
      <c r="S146" s="3">
        <v>-54493</v>
      </c>
      <c r="T146" s="3">
        <v>-27720</v>
      </c>
      <c r="U146" s="3">
        <v>-32480</v>
      </c>
      <c r="V146" s="3">
        <v>-20900</v>
      </c>
      <c r="W146" s="3">
        <v>-43000</v>
      </c>
      <c r="X146" s="3">
        <v>-44200</v>
      </c>
      <c r="Y146" s="3">
        <f t="shared" si="10"/>
        <v>-90598</v>
      </c>
      <c r="Z146" s="3"/>
      <c r="AA146" s="3"/>
      <c r="AB146" s="3"/>
      <c r="AC146" s="3"/>
      <c r="AD146" s="3"/>
      <c r="AE146" s="89" t="s">
        <v>198</v>
      </c>
      <c r="AF146" s="90"/>
      <c r="AG146" s="92">
        <v>-32480</v>
      </c>
      <c r="AH146" s="92">
        <v>-20900</v>
      </c>
      <c r="AI146" s="92">
        <v>-43000</v>
      </c>
      <c r="AJ146" s="92">
        <v>-44200</v>
      </c>
      <c r="AK146" s="92">
        <v>-90598</v>
      </c>
    </row>
    <row r="147" spans="4:37" ht="16">
      <c r="D147" s="18" t="s">
        <v>199</v>
      </c>
      <c r="E147" s="28"/>
      <c r="F147" s="28"/>
      <c r="H147" s="18"/>
      <c r="I147" s="8"/>
      <c r="J147" s="2"/>
      <c r="K147" s="2"/>
      <c r="L147" s="2"/>
      <c r="M147" s="2"/>
      <c r="N147" s="2"/>
      <c r="O147" s="2">
        <v>0</v>
      </c>
      <c r="P147" s="2">
        <v>0</v>
      </c>
      <c r="Q147" s="2">
        <v>0</v>
      </c>
      <c r="R147" s="2">
        <v>0</v>
      </c>
      <c r="S147" s="2">
        <v>0</v>
      </c>
      <c r="T147" s="2">
        <v>0</v>
      </c>
      <c r="U147" s="2">
        <v>0</v>
      </c>
      <c r="V147" s="2">
        <v>0</v>
      </c>
      <c r="W147" s="2">
        <v>0</v>
      </c>
      <c r="X147" s="2">
        <v>0</v>
      </c>
      <c r="Y147" s="3">
        <f t="shared" si="10"/>
        <v>0</v>
      </c>
      <c r="Z147" s="2"/>
      <c r="AA147" s="2"/>
      <c r="AB147" s="2"/>
      <c r="AC147" s="2"/>
      <c r="AD147" s="2"/>
      <c r="AE147" s="89" t="s">
        <v>199</v>
      </c>
      <c r="AF147" s="90"/>
      <c r="AG147" s="91">
        <v>0</v>
      </c>
      <c r="AH147" s="91">
        <v>0</v>
      </c>
      <c r="AI147" s="91">
        <v>0</v>
      </c>
      <c r="AJ147" s="91">
        <v>0</v>
      </c>
      <c r="AK147" s="91">
        <v>0</v>
      </c>
    </row>
    <row r="148" spans="4:37" ht="16">
      <c r="D148" s="18" t="s">
        <v>200</v>
      </c>
      <c r="E148" s="28"/>
      <c r="F148" s="28"/>
      <c r="H148" s="18"/>
      <c r="I148" s="8"/>
      <c r="J148" s="2"/>
      <c r="K148" s="2"/>
      <c r="L148" s="2"/>
      <c r="M148" s="2"/>
      <c r="N148" s="2"/>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200</v>
      </c>
      <c r="AF148" s="90"/>
      <c r="AG148" s="91">
        <v>0</v>
      </c>
      <c r="AH148" s="91">
        <v>0</v>
      </c>
      <c r="AI148" s="91">
        <v>0</v>
      </c>
      <c r="AJ148" s="91">
        <v>0</v>
      </c>
      <c r="AK148" s="91">
        <v>0</v>
      </c>
    </row>
    <row r="149" spans="4:37" ht="16">
      <c r="D149" s="18" t="s">
        <v>201</v>
      </c>
      <c r="E149" s="28"/>
      <c r="F149" s="28"/>
      <c r="H149" s="18"/>
      <c r="I149" s="8"/>
      <c r="J149" s="3"/>
      <c r="K149" s="3"/>
      <c r="L149" s="3"/>
      <c r="M149" s="3"/>
      <c r="N149" s="3"/>
      <c r="O149" s="3">
        <v>36593</v>
      </c>
      <c r="P149" s="3">
        <v>110365</v>
      </c>
      <c r="Q149" s="3">
        <v>101090</v>
      </c>
      <c r="R149" s="3">
        <v>-6783</v>
      </c>
      <c r="S149" s="3">
        <v>-157731</v>
      </c>
      <c r="T149" s="3">
        <v>247580</v>
      </c>
      <c r="U149" s="3">
        <v>173459</v>
      </c>
      <c r="V149" s="3">
        <v>-225533</v>
      </c>
      <c r="W149" s="3">
        <v>-21651</v>
      </c>
      <c r="X149" s="3">
        <v>455427</v>
      </c>
      <c r="Y149" s="3">
        <f t="shared" si="10"/>
        <v>728726</v>
      </c>
      <c r="Z149" s="3"/>
      <c r="AA149" s="3"/>
      <c r="AB149" s="3"/>
      <c r="AC149" s="3"/>
      <c r="AD149" s="3"/>
      <c r="AE149" s="89" t="s">
        <v>201</v>
      </c>
      <c r="AF149" s="90"/>
      <c r="AG149" s="92">
        <v>173459</v>
      </c>
      <c r="AH149" s="92">
        <v>-225533</v>
      </c>
      <c r="AI149" s="92">
        <v>-21651</v>
      </c>
      <c r="AJ149" s="92">
        <v>455427</v>
      </c>
      <c r="AK149" s="92">
        <v>728726</v>
      </c>
    </row>
    <row r="150" spans="4:37" ht="16">
      <c r="D150" s="16" t="s">
        <v>202</v>
      </c>
      <c r="E150" s="26"/>
      <c r="F150" s="26"/>
      <c r="H150" s="16"/>
      <c r="I150" s="8"/>
      <c r="J150" s="3"/>
      <c r="K150" s="3"/>
      <c r="L150" s="3"/>
      <c r="M150" s="3"/>
      <c r="N150" s="3"/>
      <c r="O150" s="3">
        <v>-13493</v>
      </c>
      <c r="P150" s="3">
        <v>130716</v>
      </c>
      <c r="Q150" s="3">
        <v>-83295</v>
      </c>
      <c r="R150" s="3">
        <v>-36808</v>
      </c>
      <c r="S150" s="3">
        <v>1152</v>
      </c>
      <c r="T150" s="3">
        <v>1250</v>
      </c>
      <c r="U150" s="3">
        <v>37125</v>
      </c>
      <c r="V150" s="3">
        <v>59403</v>
      </c>
      <c r="W150" s="3">
        <v>746316</v>
      </c>
      <c r="X150" s="3">
        <v>616276</v>
      </c>
      <c r="Y150" s="3">
        <f t="shared" si="10"/>
        <v>-666543</v>
      </c>
      <c r="Z150" s="3"/>
      <c r="AA150" s="3"/>
      <c r="AB150" s="3"/>
      <c r="AC150" s="3"/>
      <c r="AD150" s="3"/>
      <c r="AE150" s="89" t="s">
        <v>202</v>
      </c>
      <c r="AF150" s="90"/>
      <c r="AG150" s="92">
        <v>37125</v>
      </c>
      <c r="AH150" s="92">
        <v>59403</v>
      </c>
      <c r="AI150" s="92">
        <v>746316</v>
      </c>
      <c r="AJ150" s="92">
        <v>616936</v>
      </c>
      <c r="AK150" s="92">
        <v>-666543</v>
      </c>
    </row>
    <row r="151" spans="4:37" ht="16">
      <c r="D151" s="16" t="s">
        <v>203</v>
      </c>
      <c r="E151" s="26"/>
      <c r="F151" s="26"/>
      <c r="H151" s="16"/>
      <c r="I151" s="8"/>
      <c r="J151" s="3"/>
      <c r="K151" s="3"/>
      <c r="L151" s="3"/>
      <c r="M151" s="3"/>
      <c r="N151" s="3"/>
      <c r="O151" s="3">
        <v>34266</v>
      </c>
      <c r="P151" s="3">
        <v>20766</v>
      </c>
      <c r="Q151" s="3">
        <v>151492</v>
      </c>
      <c r="R151" s="3">
        <v>68267</v>
      </c>
      <c r="S151" s="3">
        <v>31669</v>
      </c>
      <c r="T151" s="3">
        <v>32823</v>
      </c>
      <c r="U151" s="3">
        <v>34097</v>
      </c>
      <c r="V151" s="3">
        <v>71264</v>
      </c>
      <c r="W151" s="3">
        <v>131057</v>
      </c>
      <c r="X151" s="3">
        <v>878056</v>
      </c>
      <c r="Y151" s="3">
        <f t="shared" si="10"/>
        <v>1494332</v>
      </c>
      <c r="Z151" s="3"/>
      <c r="AA151" s="3"/>
      <c r="AB151" s="3"/>
      <c r="AC151" s="3"/>
      <c r="AD151" s="3"/>
      <c r="AE151" s="89" t="s">
        <v>203</v>
      </c>
      <c r="AF151" s="90"/>
      <c r="AG151" s="92">
        <v>34097</v>
      </c>
      <c r="AH151" s="92">
        <v>71264</v>
      </c>
      <c r="AI151" s="92">
        <v>131057</v>
      </c>
      <c r="AJ151" s="92">
        <v>878056</v>
      </c>
      <c r="AK151" s="92">
        <v>1494332</v>
      </c>
    </row>
    <row r="152" spans="4:37" ht="16">
      <c r="D152" s="16" t="s">
        <v>204</v>
      </c>
      <c r="E152" s="26"/>
      <c r="F152" s="26"/>
      <c r="H152" s="16"/>
      <c r="I152" s="8"/>
      <c r="J152" s="2"/>
      <c r="K152" s="2"/>
      <c r="L152" s="3"/>
      <c r="M152" s="3"/>
      <c r="N152" s="3"/>
      <c r="O152" s="2">
        <v>-7</v>
      </c>
      <c r="P152" s="2">
        <v>10</v>
      </c>
      <c r="Q152" s="2">
        <v>70</v>
      </c>
      <c r="R152" s="2">
        <v>210</v>
      </c>
      <c r="S152" s="2">
        <v>2</v>
      </c>
      <c r="T152" s="2">
        <v>24</v>
      </c>
      <c r="U152" s="2">
        <v>42</v>
      </c>
      <c r="V152" s="2">
        <v>390</v>
      </c>
      <c r="W152" s="2">
        <v>683</v>
      </c>
      <c r="X152" s="2">
        <v>0</v>
      </c>
      <c r="Y152" s="3">
        <f t="shared" si="10"/>
        <v>-6</v>
      </c>
      <c r="Z152" s="2"/>
      <c r="AA152" s="2"/>
      <c r="AB152" s="2"/>
      <c r="AC152" s="2"/>
      <c r="AD152" s="2"/>
      <c r="AE152" s="89" t="s">
        <v>204</v>
      </c>
      <c r="AF152" s="90"/>
      <c r="AG152" s="91">
        <v>42</v>
      </c>
      <c r="AH152" s="91">
        <v>390</v>
      </c>
      <c r="AI152" s="91">
        <v>683</v>
      </c>
      <c r="AJ152" s="91">
        <v>-660</v>
      </c>
      <c r="AK152" s="91">
        <v>-6</v>
      </c>
    </row>
    <row r="153" spans="4:37" ht="16">
      <c r="D153" s="16" t="s">
        <v>205</v>
      </c>
      <c r="E153" s="26"/>
      <c r="F153" s="26"/>
      <c r="H153" s="16"/>
      <c r="I153" s="8"/>
      <c r="J153" s="3"/>
      <c r="K153" s="3"/>
      <c r="L153" s="3"/>
      <c r="M153" s="3"/>
      <c r="N153" s="3"/>
      <c r="O153" s="3">
        <v>20766</v>
      </c>
      <c r="P153" s="3">
        <v>151492</v>
      </c>
      <c r="Q153" s="3">
        <v>68267</v>
      </c>
      <c r="R153" s="3">
        <v>31669</v>
      </c>
      <c r="S153" s="3">
        <v>32823</v>
      </c>
      <c r="T153" s="3">
        <v>34097</v>
      </c>
      <c r="U153" s="3">
        <v>71264</v>
      </c>
      <c r="V153" s="3">
        <v>131057</v>
      </c>
      <c r="W153" s="3">
        <v>878056</v>
      </c>
      <c r="X153" s="3">
        <v>1494332</v>
      </c>
      <c r="Y153" s="3">
        <f t="shared" si="10"/>
        <v>827784</v>
      </c>
      <c r="Z153" s="3"/>
      <c r="AA153" s="3"/>
      <c r="AB153" s="3"/>
      <c r="AC153" s="3"/>
      <c r="AD153" s="3"/>
      <c r="AE153" s="89" t="s">
        <v>205</v>
      </c>
      <c r="AF153" s="90"/>
      <c r="AG153" s="92">
        <v>71264</v>
      </c>
      <c r="AH153" s="92">
        <v>131057</v>
      </c>
      <c r="AI153" s="92">
        <v>878056</v>
      </c>
      <c r="AJ153" s="92">
        <v>1494332</v>
      </c>
      <c r="AK153" s="92">
        <v>827784</v>
      </c>
    </row>
  </sheetData>
  <sortState xmlns:xlrd2="http://schemas.microsoft.com/office/spreadsheetml/2017/richdata2" columnSort="1" ref="O24:X153">
    <sortCondition ref="O24:X24"/>
  </sortState>
  <conditionalFormatting sqref="G14:Y14">
    <cfRule type="cellIs" dxfId="155" priority="12" operator="greaterThan">
      <formula>0.2</formula>
    </cfRule>
    <cfRule type="cellIs" dxfId="154" priority="13" operator="lessThan">
      <formula>0.1</formula>
    </cfRule>
  </conditionalFormatting>
  <conditionalFormatting sqref="G10:Y10">
    <cfRule type="cellIs" dxfId="153" priority="11" operator="greaterThanOrEqual">
      <formula>0.1</formula>
    </cfRule>
  </conditionalFormatting>
  <conditionalFormatting sqref="G10:Y10">
    <cfRule type="cellIs" dxfId="152" priority="10" operator="lessThanOrEqual">
      <formula>0.05</formula>
    </cfRule>
  </conditionalFormatting>
  <conditionalFormatting sqref="AA10:AA12">
    <cfRule type="cellIs" dxfId="151" priority="9" operator="greaterThanOrEqual">
      <formula>0.1</formula>
    </cfRule>
  </conditionalFormatting>
  <conditionalFormatting sqref="AA10:AA12">
    <cfRule type="cellIs" dxfId="150" priority="8" operator="lessThanOrEqual">
      <formula>0.05</formula>
    </cfRule>
  </conditionalFormatting>
  <conditionalFormatting sqref="G11:Y11">
    <cfRule type="cellIs" dxfId="149" priority="7" operator="greaterThanOrEqual">
      <formula>0.1</formula>
    </cfRule>
  </conditionalFormatting>
  <conditionalFormatting sqref="G11:Y11">
    <cfRule type="cellIs" dxfId="148" priority="6" operator="lessThanOrEqual">
      <formula>0.05</formula>
    </cfRule>
  </conditionalFormatting>
  <conditionalFormatting sqref="G12:Y12">
    <cfRule type="cellIs" dxfId="147" priority="5" operator="greaterThanOrEqual">
      <formula>0.1</formula>
    </cfRule>
  </conditionalFormatting>
  <conditionalFormatting sqref="G12:Y12">
    <cfRule type="cellIs" dxfId="146" priority="4" operator="lessThanOrEqual">
      <formula>0.05</formula>
    </cfRule>
  </conditionalFormatting>
  <conditionalFormatting sqref="AA19">
    <cfRule type="cellIs" dxfId="145" priority="3" operator="greaterThan">
      <formula>0.35</formula>
    </cfRule>
  </conditionalFormatting>
  <conditionalFormatting sqref="AA14">
    <cfRule type="cellIs" dxfId="144" priority="1" operator="greaterThan">
      <formula>0.2</formula>
    </cfRule>
    <cfRule type="cellIs" dxfId="143" priority="2" operator="lessThan">
      <formula>0.1</formula>
    </cfRule>
  </conditionalFormatting>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13A81-B510-4F11-9B99-7EBA7A1D97EC}">
  <dimension ref="A1:AK153"/>
  <sheetViews>
    <sheetView workbookViewId="0">
      <selection activeCell="O33" sqref="O33"/>
    </sheetView>
  </sheetViews>
  <sheetFormatPr baseColWidth="10" defaultColWidth="8.83203125" defaultRowHeight="15"/>
  <cols>
    <col min="1" max="1" width="22.6640625" customWidth="1"/>
    <col min="3" max="3" width="22.5" customWidth="1"/>
    <col min="4" max="4" width="70.5" customWidth="1"/>
    <col min="5" max="5" width="9.6640625" customWidth="1"/>
    <col min="6" max="6" width="10.5" customWidth="1"/>
    <col min="7" max="8" width="9.6640625" bestFit="1" customWidth="1"/>
    <col min="9" max="9" width="11.5" bestFit="1" customWidth="1"/>
    <col min="10" max="11" width="12.1640625" bestFit="1" customWidth="1"/>
    <col min="12" max="13" width="12.5" bestFit="1" customWidth="1"/>
    <col min="14" max="21" width="13.5" bestFit="1" customWidth="1"/>
    <col min="22" max="23" width="13.83203125" bestFit="1" customWidth="1"/>
    <col min="24" max="25" width="14.5" bestFit="1" customWidth="1"/>
    <col min="26" max="26" width="11.1640625" customWidth="1"/>
    <col min="27" max="27" width="11" customWidth="1"/>
    <col min="28" max="28" width="26.6640625" bestFit="1" customWidth="1"/>
    <col min="29" max="30" width="8.83203125" customWidth="1"/>
    <col min="31" max="31" width="53.33203125" customWidth="1"/>
    <col min="33" max="33" width="13.5" bestFit="1" customWidth="1"/>
    <col min="34" max="35" width="13.83203125" bestFit="1" customWidth="1"/>
    <col min="36" max="37" width="14.5" bestFit="1" customWidth="1"/>
  </cols>
  <sheetData>
    <row r="1" spans="1:28" ht="86.25" customHeight="1">
      <c r="A1" s="36" t="e" vm="13">
        <v>#VALUE!</v>
      </c>
      <c r="AB1" s="36" t="e" vm="13">
        <f>A1</f>
        <v>#VALUE!</v>
      </c>
    </row>
    <row r="3" spans="1:28">
      <c r="AA3" s="37" cm="1">
        <f t="array" ref="AA3">_FV(AB1,"P/E",TRUE)</f>
        <v>7.06</v>
      </c>
      <c r="AB3" t="s">
        <v>70</v>
      </c>
    </row>
    <row r="10" spans="1:28" ht="18">
      <c r="D10" s="34" t="s">
        <v>71</v>
      </c>
      <c r="E10" s="34"/>
      <c r="F10" s="34"/>
      <c r="G10" s="33"/>
      <c r="H10" s="33"/>
      <c r="I10" s="33" t="str">
        <f>IF(COUNT(B16:I16)=6,(I16-B16)/(SUM(B16:H16)),"")</f>
        <v/>
      </c>
      <c r="J10" s="33" t="str">
        <f>IF(COUNT(C16:J16)=6,(J16-C16)/(SUM(C16:I16)),"")</f>
        <v/>
      </c>
      <c r="K10" s="33" t="str">
        <f>IF(COUNT(D16:K16)=6,(K16-D16)/(SUM(D16:J16)),"")</f>
        <v/>
      </c>
      <c r="L10" s="33" t="str">
        <f t="shared" ref="L10:X10" si="0">IF(COUNT(G16:L16)=6,(L16-G16)/(SUM(G16:K16)),"")</f>
        <v/>
      </c>
      <c r="M10" s="33" t="str">
        <f t="shared" si="0"/>
        <v/>
      </c>
      <c r="N10" s="33">
        <f t="shared" si="0"/>
        <v>0.23984219723344938</v>
      </c>
      <c r="O10" s="33">
        <f t="shared" si="0"/>
        <v>0.31413516806575775</v>
      </c>
      <c r="P10" s="33">
        <f t="shared" si="0"/>
        <v>0.17871755143978174</v>
      </c>
      <c r="Q10" s="33">
        <f t="shared" si="0"/>
        <v>0.11193976721612645</v>
      </c>
      <c r="R10" s="33">
        <f t="shared" si="0"/>
        <v>0.28942400037478627</v>
      </c>
      <c r="S10" s="33">
        <f t="shared" si="0"/>
        <v>3.5151907104500169E-2</v>
      </c>
      <c r="T10" s="33">
        <f t="shared" si="0"/>
        <v>0.1962673461818803</v>
      </c>
      <c r="U10" s="33">
        <f t="shared" si="0"/>
        <v>0.34305249383363229</v>
      </c>
      <c r="V10" s="33">
        <f t="shared" si="0"/>
        <v>9.8839465879044339E-2</v>
      </c>
      <c r="W10" s="33">
        <f t="shared" si="0"/>
        <v>-2.0183196839185197E-2</v>
      </c>
      <c r="X10" s="33">
        <f t="shared" si="0"/>
        <v>0.16880371073274528</v>
      </c>
      <c r="Y10" s="33">
        <f>IF(COUNT(T16:Y16)=6,(Y16-T16)/(SUM(T16:X16)),"")</f>
        <v>0.14999403970367489</v>
      </c>
      <c r="AA10" s="35">
        <f>AVERAGE(U10:Y10)</f>
        <v>0.14810130266198232</v>
      </c>
      <c r="AB10" s="34" t="s">
        <v>71</v>
      </c>
    </row>
    <row r="11" spans="1:28" ht="18">
      <c r="D11" s="34" t="s">
        <v>72</v>
      </c>
      <c r="E11" s="34"/>
      <c r="F11" s="34"/>
      <c r="G11" s="33"/>
      <c r="H11" s="33"/>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f t="shared" si="1"/>
        <v>8.9684337713336351E-2</v>
      </c>
      <c r="T11" s="33">
        <f t="shared" si="1"/>
        <v>0.23199615822378183</v>
      </c>
      <c r="U11" s="33">
        <f t="shared" si="1"/>
        <v>0.28991709809584376</v>
      </c>
      <c r="V11" s="33">
        <f t="shared" si="1"/>
        <v>0.10271010996610823</v>
      </c>
      <c r="W11" s="33">
        <f t="shared" si="1"/>
        <v>7.2059694520604664E-2</v>
      </c>
      <c r="X11" s="33">
        <f t="shared" si="1"/>
        <v>0.12091055383504382</v>
      </c>
      <c r="Y11" s="33">
        <f>IF(COUNT(O16:Y16)=11,(Y16-O16)/(SUM(O16:X16)),"")</f>
        <v>0.16530711092371969</v>
      </c>
      <c r="AA11" s="35">
        <f t="shared" ref="AA11:AA12" si="2">AVERAGE(U11:Y11)</f>
        <v>0.15018091346826404</v>
      </c>
      <c r="AB11" s="34" t="s">
        <v>72</v>
      </c>
    </row>
    <row r="12" spans="1:28" ht="18">
      <c r="D12" s="34" t="s">
        <v>73</v>
      </c>
      <c r="E12" s="34"/>
      <c r="F12" s="34"/>
      <c r="G12" s="33"/>
      <c r="H12" s="33"/>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f t="shared" si="3"/>
        <v>0.13460584341874252</v>
      </c>
      <c r="Y12" s="33">
        <f>IF(COUNT(J16:Y16)=16,(Y16-J16)/(SUM(J16:X16)),"")</f>
        <v>0.18403461970379928</v>
      </c>
      <c r="AA12" s="35">
        <f t="shared" si="2"/>
        <v>0.1593202315612709</v>
      </c>
      <c r="AB12" s="34" t="s">
        <v>73</v>
      </c>
    </row>
    <row r="14" spans="1:28" ht="18">
      <c r="D14" s="32" t="s">
        <v>74</v>
      </c>
      <c r="E14" s="32"/>
      <c r="F14" s="32"/>
      <c r="G14" s="31"/>
      <c r="H14" s="31"/>
      <c r="I14" s="31" t="e">
        <f t="shared" ref="I14:W14" si="4">I16/AVERAGE(H17:I17)</f>
        <v>#DIV/0!</v>
      </c>
      <c r="J14" s="31" t="e">
        <f t="shared" si="4"/>
        <v>#DIV/0!</v>
      </c>
      <c r="K14" s="31" t="e">
        <f t="shared" si="4"/>
        <v>#DIV/0!</v>
      </c>
      <c r="L14" s="31" t="e">
        <f t="shared" si="4"/>
        <v>#DIV/0!</v>
      </c>
      <c r="M14" s="31" t="e">
        <f t="shared" si="4"/>
        <v>#DIV/0!</v>
      </c>
      <c r="N14" s="31" t="e">
        <f t="shared" si="4"/>
        <v>#DIV/0!</v>
      </c>
      <c r="O14" s="31" t="e">
        <f t="shared" si="4"/>
        <v>#DIV/0!</v>
      </c>
      <c r="P14" s="31" t="e">
        <f t="shared" si="4"/>
        <v>#DIV/0!</v>
      </c>
      <c r="Q14" s="31" t="e">
        <f t="shared" si="4"/>
        <v>#DIV/0!</v>
      </c>
      <c r="R14" s="31" t="e">
        <f t="shared" si="4"/>
        <v>#DIV/0!</v>
      </c>
      <c r="S14" s="31" t="e">
        <f t="shared" si="4"/>
        <v>#DIV/0!</v>
      </c>
      <c r="T14" s="31" t="e">
        <f t="shared" si="4"/>
        <v>#DIV/0!</v>
      </c>
      <c r="U14" s="31">
        <f t="shared" si="4"/>
        <v>0.67258056067057137</v>
      </c>
      <c r="V14" s="31">
        <f t="shared" si="4"/>
        <v>0.23813758223603276</v>
      </c>
      <c r="W14" s="31">
        <f t="shared" si="4"/>
        <v>0.10086070840293097</v>
      </c>
      <c r="X14" s="31">
        <f>X16/AVERAGE(W17:X17)</f>
        <v>0.18803200861967087</v>
      </c>
      <c r="Y14" s="31">
        <f>Y16/AVERAGE(X17:Y17)</f>
        <v>0.2894546064030436</v>
      </c>
      <c r="AA14" s="39">
        <f>AVERAGE(U14:Y14)</f>
        <v>0.29781309326644995</v>
      </c>
      <c r="AB14" s="32" t="s">
        <v>74</v>
      </c>
    </row>
    <row r="16" spans="1:28">
      <c r="D16" t="s">
        <v>75</v>
      </c>
      <c r="G16" s="21"/>
      <c r="H16" s="21"/>
      <c r="I16" s="21">
        <f t="shared" ref="I16:Y16" si="5">I98</f>
        <v>2691</v>
      </c>
      <c r="J16" s="21">
        <f t="shared" si="5"/>
        <v>29602</v>
      </c>
      <c r="K16" s="21">
        <f t="shared" si="5"/>
        <v>69072</v>
      </c>
      <c r="L16" s="21">
        <f t="shared" si="5"/>
        <v>174861</v>
      </c>
      <c r="M16" s="21">
        <f t="shared" si="5"/>
        <v>23642</v>
      </c>
      <c r="N16" s="21">
        <f t="shared" si="5"/>
        <v>74612</v>
      </c>
      <c r="O16" s="21">
        <f t="shared" si="5"/>
        <v>146394</v>
      </c>
      <c r="P16" s="21">
        <f t="shared" si="5"/>
        <v>156390</v>
      </c>
      <c r="Q16" s="21">
        <f t="shared" si="5"/>
        <v>239327</v>
      </c>
      <c r="R16" s="21">
        <f t="shared" si="5"/>
        <v>208979</v>
      </c>
      <c r="S16" s="21">
        <f t="shared" si="5"/>
        <v>103637</v>
      </c>
      <c r="T16" s="21">
        <f t="shared" si="5"/>
        <v>314149</v>
      </c>
      <c r="U16" s="21">
        <f t="shared" si="5"/>
        <v>507155</v>
      </c>
      <c r="V16" s="21">
        <f t="shared" si="5"/>
        <v>375058</v>
      </c>
      <c r="W16" s="21">
        <f t="shared" si="5"/>
        <v>178523</v>
      </c>
      <c r="X16" s="21">
        <f t="shared" si="5"/>
        <v>353217</v>
      </c>
      <c r="Y16" s="21">
        <f t="shared" si="5"/>
        <v>573354</v>
      </c>
      <c r="AB16" t="s">
        <v>75</v>
      </c>
    </row>
    <row r="17" spans="4:37">
      <c r="D17" t="s">
        <v>76</v>
      </c>
      <c r="G17" s="20"/>
      <c r="H17" s="20"/>
      <c r="I17" s="20">
        <f t="shared" ref="I17:Y17" si="6">SUM(I19:I20)</f>
        <v>0</v>
      </c>
      <c r="J17" s="20">
        <f t="shared" si="6"/>
        <v>0</v>
      </c>
      <c r="K17" s="20">
        <f t="shared" si="6"/>
        <v>0</v>
      </c>
      <c r="L17" s="20">
        <f t="shared" si="6"/>
        <v>0</v>
      </c>
      <c r="M17" s="20">
        <f t="shared" si="6"/>
        <v>0</v>
      </c>
      <c r="N17" s="20">
        <f t="shared" si="6"/>
        <v>0</v>
      </c>
      <c r="O17" s="20">
        <f t="shared" si="6"/>
        <v>0</v>
      </c>
      <c r="P17" s="20">
        <f t="shared" si="6"/>
        <v>0</v>
      </c>
      <c r="Q17" s="20">
        <f t="shared" si="6"/>
        <v>0</v>
      </c>
      <c r="R17" s="20">
        <f t="shared" si="6"/>
        <v>0</v>
      </c>
      <c r="S17" s="20">
        <f t="shared" si="6"/>
        <v>0</v>
      </c>
      <c r="T17" s="20">
        <f t="shared" si="6"/>
        <v>0</v>
      </c>
      <c r="U17" s="20">
        <f t="shared" si="6"/>
        <v>1508087</v>
      </c>
      <c r="V17" s="20">
        <f t="shared" si="6"/>
        <v>1641840</v>
      </c>
      <c r="W17" s="20">
        <f t="shared" si="6"/>
        <v>1898151</v>
      </c>
      <c r="X17" s="20">
        <f t="shared" si="6"/>
        <v>1858837</v>
      </c>
      <c r="Y17" s="20">
        <f t="shared" si="6"/>
        <v>2102779</v>
      </c>
      <c r="AB17" t="s">
        <v>76</v>
      </c>
    </row>
    <row r="19" spans="4:37" ht="16">
      <c r="D19" s="1" t="s">
        <v>77</v>
      </c>
      <c r="E19" s="1"/>
      <c r="F19" s="1"/>
      <c r="G19" s="19"/>
      <c r="H19" s="19"/>
      <c r="I19" s="19">
        <f t="shared" ref="I19:Y19" si="7">SUM(I44:I45,I65)</f>
        <v>0</v>
      </c>
      <c r="J19" s="19">
        <f t="shared" si="7"/>
        <v>0</v>
      </c>
      <c r="K19" s="19">
        <f t="shared" si="7"/>
        <v>0</v>
      </c>
      <c r="L19" s="19">
        <f t="shared" si="7"/>
        <v>0</v>
      </c>
      <c r="M19" s="19">
        <f t="shared" si="7"/>
        <v>0</v>
      </c>
      <c r="N19" s="19">
        <f t="shared" si="7"/>
        <v>0</v>
      </c>
      <c r="O19" s="19">
        <f t="shared" si="7"/>
        <v>0</v>
      </c>
      <c r="P19" s="19">
        <f t="shared" si="7"/>
        <v>0</v>
      </c>
      <c r="Q19" s="19">
        <f t="shared" si="7"/>
        <v>0</v>
      </c>
      <c r="R19" s="19">
        <f t="shared" si="7"/>
        <v>0</v>
      </c>
      <c r="S19" s="19">
        <f t="shared" si="7"/>
        <v>0</v>
      </c>
      <c r="T19" s="19">
        <f t="shared" si="7"/>
        <v>0</v>
      </c>
      <c r="U19" s="19">
        <f t="shared" si="7"/>
        <v>162725</v>
      </c>
      <c r="V19" s="19">
        <f t="shared" si="7"/>
        <v>140710</v>
      </c>
      <c r="W19" s="19">
        <f t="shared" si="7"/>
        <v>335365</v>
      </c>
      <c r="X19" s="19">
        <f t="shared" si="7"/>
        <v>456972</v>
      </c>
      <c r="Y19" s="19">
        <f t="shared" si="7"/>
        <v>414832</v>
      </c>
      <c r="AA19" s="38">
        <f>Y19/SUM(Y19:Y20)</f>
        <v>0.19727798308809438</v>
      </c>
      <c r="AB19" s="1" t="s">
        <v>77</v>
      </c>
    </row>
    <row r="20" spans="4:37">
      <c r="D20" s="1" t="s">
        <v>78</v>
      </c>
      <c r="E20" s="1"/>
      <c r="F20" s="1"/>
      <c r="G20" s="19"/>
      <c r="H20" s="19"/>
      <c r="I20" s="19">
        <f t="shared" ref="I20:Y20" si="8">I72</f>
        <v>0</v>
      </c>
      <c r="J20" s="19">
        <f t="shared" si="8"/>
        <v>0</v>
      </c>
      <c r="K20" s="19">
        <f t="shared" si="8"/>
        <v>0</v>
      </c>
      <c r="L20" s="19">
        <f t="shared" si="8"/>
        <v>0</v>
      </c>
      <c r="M20" s="19">
        <f t="shared" si="8"/>
        <v>0</v>
      </c>
      <c r="N20" s="19">
        <f t="shared" si="8"/>
        <v>0</v>
      </c>
      <c r="O20" s="19">
        <f t="shared" si="8"/>
        <v>0</v>
      </c>
      <c r="P20" s="19">
        <f t="shared" si="8"/>
        <v>0</v>
      </c>
      <c r="Q20" s="19">
        <f t="shared" si="8"/>
        <v>0</v>
      </c>
      <c r="R20" s="19">
        <f t="shared" si="8"/>
        <v>0</v>
      </c>
      <c r="S20" s="19">
        <f t="shared" si="8"/>
        <v>0</v>
      </c>
      <c r="T20" s="19">
        <f t="shared" si="8"/>
        <v>0</v>
      </c>
      <c r="U20" s="19">
        <f t="shared" si="8"/>
        <v>1345362</v>
      </c>
      <c r="V20" s="19">
        <f t="shared" si="8"/>
        <v>1501130</v>
      </c>
      <c r="W20" s="19">
        <f t="shared" si="8"/>
        <v>1562786</v>
      </c>
      <c r="X20" s="19">
        <f t="shared" si="8"/>
        <v>1401865</v>
      </c>
      <c r="Y20" s="19">
        <f t="shared" si="8"/>
        <v>1687947</v>
      </c>
      <c r="AA20" s="29">
        <f>Y20/SUM(Y19:Y20)</f>
        <v>0.80272201691190559</v>
      </c>
      <c r="AB20" s="1" t="s">
        <v>78</v>
      </c>
    </row>
    <row r="24" spans="4:37">
      <c r="G24" s="1"/>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79</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ht="16">
      <c r="D26" s="13" t="s">
        <v>80</v>
      </c>
      <c r="E26" s="23"/>
      <c r="F26" s="23"/>
      <c r="G26" s="3"/>
      <c r="H26" s="3"/>
      <c r="I26" s="3"/>
      <c r="J26" s="3"/>
      <c r="K26" s="3"/>
      <c r="L26" s="3"/>
      <c r="M26" s="3"/>
      <c r="N26" s="3"/>
      <c r="O26" s="3"/>
      <c r="P26" s="3"/>
      <c r="Q26" s="3"/>
      <c r="R26" s="3"/>
      <c r="S26" s="3"/>
      <c r="T26" s="3"/>
      <c r="U26" s="3">
        <f t="shared" ref="U26:X26" si="9">AG26</f>
        <v>1046164</v>
      </c>
      <c r="V26" s="3">
        <f t="shared" si="9"/>
        <v>1140621</v>
      </c>
      <c r="W26" s="3">
        <f t="shared" si="9"/>
        <v>881339</v>
      </c>
      <c r="X26" s="3">
        <f t="shared" si="9"/>
        <v>750996</v>
      </c>
      <c r="Y26" s="3">
        <f>AK26</f>
        <v>1117550</v>
      </c>
      <c r="Z26" s="3"/>
      <c r="AA26" s="3"/>
      <c r="AB26" s="3"/>
      <c r="AC26" s="3"/>
      <c r="AD26" s="3"/>
      <c r="AE26" s="89" t="s">
        <v>80</v>
      </c>
      <c r="AF26" s="90"/>
      <c r="AG26" s="92">
        <v>1046164</v>
      </c>
      <c r="AH26" s="92">
        <v>1140621</v>
      </c>
      <c r="AI26" s="92">
        <v>881339</v>
      </c>
      <c r="AJ26" s="92">
        <v>750996</v>
      </c>
      <c r="AK26" s="92">
        <v>1117550</v>
      </c>
    </row>
    <row r="27" spans="4:37" ht="16">
      <c r="D27" s="14" t="s">
        <v>81</v>
      </c>
      <c r="E27" s="24"/>
      <c r="F27" s="24"/>
      <c r="G27" s="4"/>
      <c r="H27" s="4"/>
      <c r="I27" s="4"/>
      <c r="J27" s="4"/>
      <c r="K27" s="4"/>
      <c r="L27" s="4"/>
      <c r="M27" s="4"/>
      <c r="N27" s="4"/>
      <c r="O27" s="4"/>
      <c r="P27" s="4"/>
      <c r="Q27" s="4"/>
      <c r="R27" s="4"/>
      <c r="S27" s="4"/>
      <c r="T27" s="4"/>
      <c r="U27" s="3">
        <f t="shared" ref="U27:U76" si="10">AG27</f>
        <v>75153</v>
      </c>
      <c r="V27" s="3">
        <f t="shared" ref="V27:V76" si="11">AH27</f>
        <v>30575</v>
      </c>
      <c r="W27" s="3">
        <f t="shared" ref="W27:W76" si="12">AI27</f>
        <v>64341</v>
      </c>
      <c r="X27" s="3">
        <f t="shared" ref="X27:X76" si="13">AJ27</f>
        <v>91051</v>
      </c>
      <c r="Y27" s="3">
        <f t="shared" ref="Y27:Y76" si="14">AK27</f>
        <v>30392</v>
      </c>
      <c r="Z27" s="4"/>
      <c r="AA27" s="4"/>
      <c r="AB27" s="4"/>
      <c r="AC27" s="4"/>
      <c r="AD27" s="4"/>
      <c r="AE27" s="93" t="s">
        <v>81</v>
      </c>
      <c r="AF27" s="90"/>
      <c r="AG27" s="94">
        <v>75153</v>
      </c>
      <c r="AH27" s="94">
        <v>30575</v>
      </c>
      <c r="AI27" s="94">
        <v>64341</v>
      </c>
      <c r="AJ27" s="94">
        <v>91051</v>
      </c>
      <c r="AK27" s="94">
        <v>30392</v>
      </c>
    </row>
    <row r="28" spans="4:37" ht="16">
      <c r="D28" s="14" t="s">
        <v>82</v>
      </c>
      <c r="E28" s="24"/>
      <c r="F28" s="24"/>
      <c r="G28" s="5"/>
      <c r="H28" s="5"/>
      <c r="I28" s="5"/>
      <c r="J28" s="4"/>
      <c r="K28" s="4"/>
      <c r="L28" s="4"/>
      <c r="M28" s="4"/>
      <c r="N28" s="5"/>
      <c r="O28" s="4"/>
      <c r="P28" s="4"/>
      <c r="Q28" s="4"/>
      <c r="R28" s="4"/>
      <c r="S28" s="4"/>
      <c r="T28" s="4"/>
      <c r="U28" s="3">
        <f t="shared" si="10"/>
        <v>715143</v>
      </c>
      <c r="V28" s="3">
        <f t="shared" si="11"/>
        <v>832500</v>
      </c>
      <c r="W28" s="3">
        <f t="shared" si="12"/>
        <v>674000</v>
      </c>
      <c r="X28" s="3">
        <f t="shared" si="13"/>
        <v>433000</v>
      </c>
      <c r="Y28" s="3">
        <f t="shared" si="14"/>
        <v>752000</v>
      </c>
      <c r="Z28" s="5"/>
      <c r="AA28" s="5"/>
      <c r="AB28" s="5"/>
      <c r="AC28" s="5"/>
      <c r="AD28" s="5"/>
      <c r="AE28" s="93" t="s">
        <v>82</v>
      </c>
      <c r="AF28" s="90"/>
      <c r="AG28" s="94">
        <v>715143</v>
      </c>
      <c r="AH28" s="94">
        <v>832500</v>
      </c>
      <c r="AI28" s="94">
        <v>674000</v>
      </c>
      <c r="AJ28" s="94">
        <v>433000</v>
      </c>
      <c r="AK28" s="94">
        <v>752000</v>
      </c>
    </row>
    <row r="29" spans="4:37" ht="16">
      <c r="D29" s="14" t="s">
        <v>83</v>
      </c>
      <c r="E29" s="24"/>
      <c r="F29" s="24"/>
      <c r="G29" s="4"/>
      <c r="H29" s="4"/>
      <c r="I29" s="4"/>
      <c r="J29" s="4"/>
      <c r="K29" s="4"/>
      <c r="L29" s="4"/>
      <c r="M29" s="4"/>
      <c r="N29" s="4"/>
      <c r="O29" s="4"/>
      <c r="P29" s="4"/>
      <c r="Q29" s="4"/>
      <c r="R29" s="4"/>
      <c r="S29" s="4"/>
      <c r="T29" s="4"/>
      <c r="U29" s="3">
        <f t="shared" si="10"/>
        <v>252765</v>
      </c>
      <c r="V29" s="3">
        <f t="shared" si="11"/>
        <v>274155</v>
      </c>
      <c r="W29" s="3">
        <f t="shared" si="12"/>
        <v>130497</v>
      </c>
      <c r="X29" s="3">
        <f t="shared" si="13"/>
        <v>223943</v>
      </c>
      <c r="Y29" s="3">
        <f t="shared" si="14"/>
        <v>331536</v>
      </c>
      <c r="Z29" s="4"/>
      <c r="AA29" s="4"/>
      <c r="AB29" s="4"/>
      <c r="AC29" s="4"/>
      <c r="AD29" s="4"/>
      <c r="AE29" s="93" t="s">
        <v>83</v>
      </c>
      <c r="AF29" s="90"/>
      <c r="AG29" s="94">
        <v>252765</v>
      </c>
      <c r="AH29" s="94">
        <v>274155</v>
      </c>
      <c r="AI29" s="94">
        <v>130497</v>
      </c>
      <c r="AJ29" s="94">
        <v>223943</v>
      </c>
      <c r="AK29" s="94">
        <v>331536</v>
      </c>
    </row>
    <row r="30" spans="4:37" ht="16">
      <c r="D30" s="14" t="s">
        <v>84</v>
      </c>
      <c r="E30" s="24"/>
      <c r="F30" s="24"/>
      <c r="G30" s="4"/>
      <c r="H30" s="4"/>
      <c r="I30" s="4"/>
      <c r="J30" s="4"/>
      <c r="K30" s="4"/>
      <c r="L30" s="4"/>
      <c r="M30" s="4"/>
      <c r="N30" s="4"/>
      <c r="O30" s="4"/>
      <c r="P30" s="4"/>
      <c r="Q30" s="4"/>
      <c r="R30" s="4"/>
      <c r="S30" s="4"/>
      <c r="T30" s="4"/>
      <c r="U30" s="3">
        <f t="shared" si="10"/>
        <v>2807</v>
      </c>
      <c r="V30" s="3">
        <f t="shared" si="11"/>
        <v>2729</v>
      </c>
      <c r="W30" s="3">
        <f t="shared" si="12"/>
        <v>2496</v>
      </c>
      <c r="X30" s="3">
        <f t="shared" si="13"/>
        <v>1903</v>
      </c>
      <c r="Y30" s="3">
        <f t="shared" si="14"/>
        <v>2650</v>
      </c>
      <c r="Z30" s="4"/>
      <c r="AA30" s="4"/>
      <c r="AB30" s="4"/>
      <c r="AC30" s="4"/>
      <c r="AD30" s="4"/>
      <c r="AE30" s="93" t="s">
        <v>84</v>
      </c>
      <c r="AF30" s="90"/>
      <c r="AG30" s="94">
        <v>2807</v>
      </c>
      <c r="AH30" s="94">
        <v>2729</v>
      </c>
      <c r="AI30" s="94">
        <v>2496</v>
      </c>
      <c r="AJ30" s="94">
        <v>1903</v>
      </c>
      <c r="AK30" s="94">
        <v>2650</v>
      </c>
    </row>
    <row r="31" spans="4:37" ht="16">
      <c r="D31" s="14" t="s">
        <v>85</v>
      </c>
      <c r="E31" s="24"/>
      <c r="F31" s="24"/>
      <c r="G31" s="5"/>
      <c r="H31" s="5"/>
      <c r="I31" s="4"/>
      <c r="J31" s="4"/>
      <c r="K31" s="4"/>
      <c r="L31" s="4"/>
      <c r="M31" s="4"/>
      <c r="N31" s="4"/>
      <c r="O31" s="4"/>
      <c r="P31" s="4"/>
      <c r="Q31" s="4"/>
      <c r="R31" s="4"/>
      <c r="S31" s="4"/>
      <c r="T31" s="4"/>
      <c r="U31" s="3">
        <f t="shared" si="10"/>
        <v>296</v>
      </c>
      <c r="V31" s="3">
        <f t="shared" si="11"/>
        <v>662</v>
      </c>
      <c r="W31" s="3">
        <f t="shared" si="12"/>
        <v>10005</v>
      </c>
      <c r="X31" s="3">
        <f t="shared" si="13"/>
        <v>1099</v>
      </c>
      <c r="Y31" s="3">
        <f t="shared" si="14"/>
        <v>972</v>
      </c>
      <c r="Z31" s="4"/>
      <c r="AA31" s="4"/>
      <c r="AB31" s="4"/>
      <c r="AC31" s="4"/>
      <c r="AD31" s="4"/>
      <c r="AE31" s="93" t="s">
        <v>85</v>
      </c>
      <c r="AF31" s="90"/>
      <c r="AG31" s="90">
        <v>296</v>
      </c>
      <c r="AH31" s="90">
        <v>662</v>
      </c>
      <c r="AI31" s="94">
        <v>10005</v>
      </c>
      <c r="AJ31" s="94">
        <v>1099</v>
      </c>
      <c r="AK31" s="90">
        <v>972</v>
      </c>
    </row>
    <row r="32" spans="4:37" ht="16">
      <c r="D32" s="13" t="s">
        <v>86</v>
      </c>
      <c r="E32" s="23"/>
      <c r="F32" s="23"/>
      <c r="G32" s="3"/>
      <c r="H32" s="3"/>
      <c r="I32" s="3"/>
      <c r="J32" s="3"/>
      <c r="K32" s="3"/>
      <c r="L32" s="3"/>
      <c r="M32" s="3"/>
      <c r="N32" s="3"/>
      <c r="O32" s="3"/>
      <c r="P32" s="3"/>
      <c r="Q32" s="3"/>
      <c r="R32" s="3"/>
      <c r="S32" s="3"/>
      <c r="T32" s="3"/>
      <c r="U32" s="3">
        <f t="shared" si="10"/>
        <v>649769</v>
      </c>
      <c r="V32" s="3">
        <f t="shared" si="11"/>
        <v>635760</v>
      </c>
      <c r="W32" s="3">
        <f t="shared" si="12"/>
        <v>1145462</v>
      </c>
      <c r="X32" s="3">
        <f t="shared" si="13"/>
        <v>1238786</v>
      </c>
      <c r="Y32" s="3">
        <f t="shared" si="14"/>
        <v>1176834</v>
      </c>
      <c r="Z32" s="3"/>
      <c r="AA32" s="3"/>
      <c r="AB32" s="3"/>
      <c r="AC32" s="3"/>
      <c r="AD32" s="3"/>
      <c r="AE32" s="89" t="s">
        <v>86</v>
      </c>
      <c r="AF32" s="90"/>
      <c r="AG32" s="92">
        <v>649769</v>
      </c>
      <c r="AH32" s="92">
        <v>635760</v>
      </c>
      <c r="AI32" s="92">
        <v>1145462</v>
      </c>
      <c r="AJ32" s="92">
        <v>1238786</v>
      </c>
      <c r="AK32" s="92">
        <v>1176834</v>
      </c>
    </row>
    <row r="33" spans="4:37" ht="16">
      <c r="D33" s="14" t="s">
        <v>87</v>
      </c>
      <c r="E33" s="24"/>
      <c r="F33" s="24"/>
      <c r="G33" s="5"/>
      <c r="H33" s="5"/>
      <c r="I33" s="5"/>
      <c r="J33" s="4"/>
      <c r="K33" s="5"/>
      <c r="L33" s="5"/>
      <c r="M33" s="4"/>
      <c r="N33" s="4"/>
      <c r="O33" s="4"/>
      <c r="P33" s="4"/>
      <c r="Q33" s="5"/>
      <c r="R33" s="4"/>
      <c r="S33" s="4"/>
      <c r="T33" s="4"/>
      <c r="U33" s="3">
        <f t="shared" si="10"/>
        <v>406</v>
      </c>
      <c r="V33" s="3">
        <f t="shared" si="11"/>
        <v>203</v>
      </c>
      <c r="W33" s="3">
        <f t="shared" si="12"/>
        <v>0</v>
      </c>
      <c r="X33" s="3">
        <f t="shared" si="13"/>
        <v>0</v>
      </c>
      <c r="Y33" s="3">
        <f t="shared" si="14"/>
        <v>854</v>
      </c>
      <c r="Z33" s="4"/>
      <c r="AA33" s="4"/>
      <c r="AB33" s="4"/>
      <c r="AC33" s="4"/>
      <c r="AD33" s="4"/>
      <c r="AE33" s="93" t="s">
        <v>87</v>
      </c>
      <c r="AF33" s="90"/>
      <c r="AG33" s="90">
        <v>406</v>
      </c>
      <c r="AH33" s="90">
        <v>203</v>
      </c>
      <c r="AI33" s="90">
        <v>0</v>
      </c>
      <c r="AJ33" s="90">
        <v>0</v>
      </c>
      <c r="AK33" s="90">
        <v>854</v>
      </c>
    </row>
    <row r="34" spans="4:37" ht="16">
      <c r="D34" s="14" t="s">
        <v>88</v>
      </c>
      <c r="E34" s="24"/>
      <c r="F34" s="24"/>
      <c r="G34" s="4"/>
      <c r="H34" s="4"/>
      <c r="I34" s="4"/>
      <c r="J34" s="4"/>
      <c r="K34" s="4"/>
      <c r="L34" s="4"/>
      <c r="M34" s="4"/>
      <c r="N34" s="4"/>
      <c r="O34" s="4"/>
      <c r="P34" s="4"/>
      <c r="Q34" s="4"/>
      <c r="R34" s="4"/>
      <c r="S34" s="4"/>
      <c r="T34" s="4"/>
      <c r="U34" s="3">
        <f t="shared" si="10"/>
        <v>451630</v>
      </c>
      <c r="V34" s="3">
        <f t="shared" si="11"/>
        <v>423499</v>
      </c>
      <c r="W34" s="3">
        <f t="shared" si="12"/>
        <v>934362</v>
      </c>
      <c r="X34" s="3">
        <f t="shared" si="13"/>
        <v>945941</v>
      </c>
      <c r="Y34" s="3">
        <f t="shared" si="14"/>
        <v>868890</v>
      </c>
      <c r="Z34" s="4"/>
      <c r="AA34" s="4"/>
      <c r="AB34" s="4"/>
      <c r="AC34" s="4"/>
      <c r="AD34" s="4"/>
      <c r="AE34" s="93" t="s">
        <v>88</v>
      </c>
      <c r="AF34" s="90"/>
      <c r="AG34" s="94">
        <v>451630</v>
      </c>
      <c r="AH34" s="94">
        <v>423499</v>
      </c>
      <c r="AI34" s="94">
        <v>934362</v>
      </c>
      <c r="AJ34" s="94">
        <v>945941</v>
      </c>
      <c r="AK34" s="94">
        <v>868890</v>
      </c>
    </row>
    <row r="35" spans="4:37" ht="16">
      <c r="D35" s="14" t="s">
        <v>89</v>
      </c>
      <c r="E35" s="24"/>
      <c r="F35" s="24"/>
      <c r="G35" s="5"/>
      <c r="H35" s="5"/>
      <c r="I35" s="5"/>
      <c r="J35" s="4"/>
      <c r="K35" s="4"/>
      <c r="L35" s="4"/>
      <c r="M35" s="4"/>
      <c r="N35" s="4"/>
      <c r="O35" s="4"/>
      <c r="P35" s="4"/>
      <c r="Q35" s="4"/>
      <c r="R35" s="4"/>
      <c r="S35" s="4"/>
      <c r="T35" s="4"/>
      <c r="U35" s="3">
        <f t="shared" si="10"/>
        <v>0</v>
      </c>
      <c r="V35" s="3">
        <f t="shared" si="11"/>
        <v>0</v>
      </c>
      <c r="W35" s="3">
        <f t="shared" si="12"/>
        <v>0</v>
      </c>
      <c r="X35" s="3">
        <f t="shared" si="13"/>
        <v>0</v>
      </c>
      <c r="Y35" s="3">
        <f t="shared" si="14"/>
        <v>0</v>
      </c>
      <c r="Z35" s="5"/>
      <c r="AA35" s="5"/>
      <c r="AB35" s="5"/>
      <c r="AC35" s="5"/>
      <c r="AD35" s="5"/>
      <c r="AE35" s="93" t="s">
        <v>89</v>
      </c>
      <c r="AF35" s="90"/>
      <c r="AG35" s="90">
        <v>0</v>
      </c>
      <c r="AH35" s="90">
        <v>0</v>
      </c>
      <c r="AI35" s="90">
        <v>0</v>
      </c>
      <c r="AJ35" s="90">
        <v>0</v>
      </c>
      <c r="AK35" s="90">
        <v>0</v>
      </c>
    </row>
    <row r="36" spans="4:37" ht="16">
      <c r="D36" s="14" t="s">
        <v>90</v>
      </c>
      <c r="E36" s="24"/>
      <c r="F36" s="24"/>
      <c r="G36" s="4"/>
      <c r="H36" s="4"/>
      <c r="I36" s="5"/>
      <c r="J36" s="4"/>
      <c r="K36" s="4"/>
      <c r="L36" s="4"/>
      <c r="M36" s="4"/>
      <c r="N36" s="4"/>
      <c r="O36" s="4"/>
      <c r="P36" s="4"/>
      <c r="Q36" s="4"/>
      <c r="R36" s="4"/>
      <c r="S36" s="4"/>
      <c r="T36" s="4"/>
      <c r="U36" s="3">
        <f t="shared" si="10"/>
        <v>1724</v>
      </c>
      <c r="V36" s="3">
        <f t="shared" si="11"/>
        <v>5505</v>
      </c>
      <c r="W36" s="3">
        <f t="shared" si="12"/>
        <v>2869</v>
      </c>
      <c r="X36" s="3">
        <f t="shared" si="13"/>
        <v>1943</v>
      </c>
      <c r="Y36" s="3">
        <f t="shared" si="14"/>
        <v>6945</v>
      </c>
      <c r="Z36" s="4"/>
      <c r="AA36" s="4"/>
      <c r="AB36" s="4"/>
      <c r="AC36" s="4"/>
      <c r="AD36" s="4"/>
      <c r="AE36" s="93" t="s">
        <v>90</v>
      </c>
      <c r="AF36" s="90"/>
      <c r="AG36" s="94">
        <v>1724</v>
      </c>
      <c r="AH36" s="94">
        <v>5505</v>
      </c>
      <c r="AI36" s="94">
        <v>2869</v>
      </c>
      <c r="AJ36" s="94">
        <v>1943</v>
      </c>
      <c r="AK36" s="94">
        <v>6945</v>
      </c>
    </row>
    <row r="37" spans="4:37" ht="16">
      <c r="D37" s="14" t="s">
        <v>91</v>
      </c>
      <c r="E37" s="24"/>
      <c r="F37" s="24"/>
      <c r="G37" s="5"/>
      <c r="H37" s="5"/>
      <c r="I37" s="5"/>
      <c r="J37" s="4"/>
      <c r="K37" s="4"/>
      <c r="L37" s="4"/>
      <c r="M37" s="4"/>
      <c r="N37" s="4"/>
      <c r="O37" s="4"/>
      <c r="P37" s="4"/>
      <c r="Q37" s="4"/>
      <c r="R37" s="4"/>
      <c r="S37" s="4"/>
      <c r="T37" s="4"/>
      <c r="U37" s="3">
        <f t="shared" si="10"/>
        <v>185819</v>
      </c>
      <c r="V37" s="3">
        <f t="shared" si="11"/>
        <v>195916</v>
      </c>
      <c r="W37" s="3">
        <f t="shared" si="12"/>
        <v>198692</v>
      </c>
      <c r="X37" s="3">
        <f t="shared" si="13"/>
        <v>275443</v>
      </c>
      <c r="Y37" s="3">
        <f t="shared" si="14"/>
        <v>285518</v>
      </c>
      <c r="Z37" s="5"/>
      <c r="AA37" s="5"/>
      <c r="AB37" s="5"/>
      <c r="AC37" s="5"/>
      <c r="AD37" s="5"/>
      <c r="AE37" s="93" t="s">
        <v>91</v>
      </c>
      <c r="AF37" s="90"/>
      <c r="AG37" s="94">
        <v>185819</v>
      </c>
      <c r="AH37" s="94">
        <v>195916</v>
      </c>
      <c r="AI37" s="94">
        <v>198692</v>
      </c>
      <c r="AJ37" s="94">
        <v>275443</v>
      </c>
      <c r="AK37" s="94">
        <v>285518</v>
      </c>
    </row>
    <row r="38" spans="4:37" ht="16">
      <c r="D38" s="14" t="s">
        <v>92</v>
      </c>
      <c r="E38" s="24"/>
      <c r="F38" s="24"/>
      <c r="G38" s="5"/>
      <c r="H38" s="4"/>
      <c r="I38" s="5"/>
      <c r="J38" s="4"/>
      <c r="K38" s="4"/>
      <c r="L38" s="4"/>
      <c r="M38" s="4"/>
      <c r="N38" s="4"/>
      <c r="O38" s="4"/>
      <c r="P38" s="4"/>
      <c r="Q38" s="4"/>
      <c r="R38" s="4"/>
      <c r="S38" s="4"/>
      <c r="T38" s="4"/>
      <c r="U38" s="3">
        <f t="shared" si="10"/>
        <v>10190</v>
      </c>
      <c r="V38" s="3">
        <f t="shared" si="11"/>
        <v>10637</v>
      </c>
      <c r="W38" s="3">
        <f t="shared" si="12"/>
        <v>9539</v>
      </c>
      <c r="X38" s="3">
        <f t="shared" si="13"/>
        <v>15458</v>
      </c>
      <c r="Y38" s="3">
        <f t="shared" si="14"/>
        <v>14628</v>
      </c>
      <c r="Z38" s="4"/>
      <c r="AA38" s="4"/>
      <c r="AB38" s="4"/>
      <c r="AC38" s="4"/>
      <c r="AD38" s="4"/>
      <c r="AE38" s="93" t="s">
        <v>92</v>
      </c>
      <c r="AF38" s="90"/>
      <c r="AG38" s="94">
        <v>10190</v>
      </c>
      <c r="AH38" s="94">
        <v>10637</v>
      </c>
      <c r="AI38" s="94">
        <v>9539</v>
      </c>
      <c r="AJ38" s="94">
        <v>15458</v>
      </c>
      <c r="AK38" s="94">
        <v>14628</v>
      </c>
    </row>
    <row r="39" spans="4:37" ht="16">
      <c r="D39" s="15" t="s">
        <v>93</v>
      </c>
      <c r="E39" s="25"/>
      <c r="F39" s="25"/>
      <c r="G39" s="5"/>
      <c r="H39" s="5"/>
      <c r="I39" s="5"/>
      <c r="J39" s="5"/>
      <c r="K39" s="5"/>
      <c r="L39" s="4"/>
      <c r="M39" s="4"/>
      <c r="N39" s="4"/>
      <c r="O39" s="4"/>
      <c r="P39" s="4"/>
      <c r="Q39" s="4"/>
      <c r="R39" s="4"/>
      <c r="S39" s="4"/>
      <c r="T39" s="4"/>
      <c r="U39" s="3">
        <f t="shared" si="10"/>
        <v>0</v>
      </c>
      <c r="V39" s="3">
        <f t="shared" si="11"/>
        <v>0</v>
      </c>
      <c r="W39" s="3">
        <f t="shared" si="12"/>
        <v>0</v>
      </c>
      <c r="X39" s="3">
        <f t="shared" si="13"/>
        <v>0</v>
      </c>
      <c r="Y39" s="3">
        <f t="shared" si="14"/>
        <v>0</v>
      </c>
      <c r="Z39" s="5"/>
      <c r="AA39" s="5"/>
      <c r="AB39" s="5"/>
      <c r="AC39" s="5"/>
      <c r="AD39" s="5"/>
      <c r="AE39" s="93" t="s">
        <v>93</v>
      </c>
      <c r="AF39" s="90"/>
      <c r="AG39" s="90">
        <v>0</v>
      </c>
      <c r="AH39" s="90">
        <v>0</v>
      </c>
      <c r="AI39" s="90">
        <v>0</v>
      </c>
      <c r="AJ39" s="90">
        <v>0</v>
      </c>
      <c r="AK39" s="90">
        <v>0</v>
      </c>
    </row>
    <row r="40" spans="4:37" ht="16">
      <c r="D40" s="16" t="s">
        <v>94</v>
      </c>
      <c r="E40" s="26"/>
      <c r="F40" s="26"/>
      <c r="G40" s="3"/>
      <c r="H40" s="3"/>
      <c r="I40" s="3"/>
      <c r="J40" s="3"/>
      <c r="K40" s="3"/>
      <c r="L40" s="3"/>
      <c r="M40" s="3"/>
      <c r="N40" s="3"/>
      <c r="O40" s="3"/>
      <c r="P40" s="3"/>
      <c r="Q40" s="3"/>
      <c r="R40" s="3"/>
      <c r="S40" s="3"/>
      <c r="T40" s="3"/>
      <c r="U40" s="3">
        <f t="shared" si="10"/>
        <v>1695933</v>
      </c>
      <c r="V40" s="3">
        <f t="shared" si="11"/>
        <v>1776381</v>
      </c>
      <c r="W40" s="3">
        <f t="shared" si="12"/>
        <v>2026801</v>
      </c>
      <c r="X40" s="3">
        <f t="shared" si="13"/>
        <v>1989782</v>
      </c>
      <c r="Y40" s="3">
        <f t="shared" si="14"/>
        <v>2294385</v>
      </c>
      <c r="Z40" s="3"/>
      <c r="AA40" s="3"/>
      <c r="AB40" s="3"/>
      <c r="AC40" s="3"/>
      <c r="AD40" s="3"/>
      <c r="AE40" s="89" t="s">
        <v>94</v>
      </c>
      <c r="AF40" s="90"/>
      <c r="AG40" s="92">
        <v>1695933</v>
      </c>
      <c r="AH40" s="92">
        <v>1776381</v>
      </c>
      <c r="AI40" s="92">
        <v>2026801</v>
      </c>
      <c r="AJ40" s="92">
        <v>1989782</v>
      </c>
      <c r="AK40" s="92">
        <v>2294385</v>
      </c>
    </row>
    <row r="41" spans="4:37" ht="16">
      <c r="D41" s="12" t="s">
        <v>95</v>
      </c>
      <c r="E41" s="22"/>
      <c r="F41" s="22"/>
      <c r="G41" s="2"/>
      <c r="H41" s="2"/>
      <c r="I41" s="2"/>
      <c r="J41" s="2"/>
      <c r="K41" s="2"/>
      <c r="L41" s="2"/>
      <c r="M41" s="2"/>
      <c r="N41" s="2"/>
      <c r="O41" s="2"/>
      <c r="P41" s="2"/>
      <c r="Q41" s="2"/>
      <c r="R41" s="2"/>
      <c r="S41" s="2"/>
      <c r="T41" s="2"/>
      <c r="U41" s="3">
        <f t="shared" si="10"/>
        <v>0</v>
      </c>
      <c r="V41" s="3">
        <f t="shared" si="11"/>
        <v>0</v>
      </c>
      <c r="W41" s="3">
        <f t="shared" si="12"/>
        <v>0</v>
      </c>
      <c r="X41" s="3">
        <f t="shared" si="13"/>
        <v>0</v>
      </c>
      <c r="Y41" s="3">
        <f t="shared" si="14"/>
        <v>0</v>
      </c>
      <c r="Z41" s="2"/>
      <c r="AA41" s="2"/>
      <c r="AB41" s="2"/>
      <c r="AC41" s="2"/>
      <c r="AD41" s="2"/>
      <c r="AE41" s="89" t="s">
        <v>95</v>
      </c>
      <c r="AF41" s="90"/>
      <c r="AG41" s="91"/>
      <c r="AH41" s="91"/>
      <c r="AI41" s="91"/>
      <c r="AJ41" s="91"/>
      <c r="AK41" s="91"/>
    </row>
    <row r="42" spans="4:37" ht="16">
      <c r="D42" s="13" t="s">
        <v>96</v>
      </c>
      <c r="E42" s="23"/>
      <c r="F42" s="23"/>
      <c r="G42" s="3"/>
      <c r="H42" s="3"/>
      <c r="I42" s="3"/>
      <c r="J42" s="3"/>
      <c r="K42" s="3"/>
      <c r="L42" s="3"/>
      <c r="M42" s="3"/>
      <c r="N42" s="3"/>
      <c r="O42" s="3"/>
      <c r="P42" s="3"/>
      <c r="Q42" s="3"/>
      <c r="R42" s="3"/>
      <c r="S42" s="3"/>
      <c r="T42" s="3"/>
      <c r="U42" s="3">
        <f t="shared" si="10"/>
        <v>350572</v>
      </c>
      <c r="V42" s="3">
        <f t="shared" si="11"/>
        <v>275250</v>
      </c>
      <c r="W42" s="3">
        <f t="shared" si="12"/>
        <v>464015</v>
      </c>
      <c r="X42" s="3">
        <f t="shared" si="13"/>
        <v>587918</v>
      </c>
      <c r="Y42" s="3">
        <f t="shared" si="14"/>
        <v>606437</v>
      </c>
      <c r="Z42" s="3"/>
      <c r="AA42" s="3"/>
      <c r="AB42" s="3"/>
      <c r="AC42" s="3"/>
      <c r="AD42" s="3"/>
      <c r="AE42" s="89" t="s">
        <v>96</v>
      </c>
      <c r="AF42" s="90"/>
      <c r="AG42" s="92">
        <v>350572</v>
      </c>
      <c r="AH42" s="92">
        <v>275250</v>
      </c>
      <c r="AI42" s="92">
        <v>464015</v>
      </c>
      <c r="AJ42" s="92">
        <v>587918</v>
      </c>
      <c r="AK42" s="92">
        <v>606437</v>
      </c>
    </row>
    <row r="43" spans="4:37" ht="16">
      <c r="D43" s="14" t="s">
        <v>97</v>
      </c>
      <c r="E43" s="24"/>
      <c r="F43" s="24"/>
      <c r="G43" s="4"/>
      <c r="H43" s="4"/>
      <c r="I43" s="4"/>
      <c r="J43" s="4"/>
      <c r="K43" s="4"/>
      <c r="L43" s="4"/>
      <c r="M43" s="4"/>
      <c r="N43" s="4"/>
      <c r="O43" s="4"/>
      <c r="P43" s="4"/>
      <c r="Q43" s="4"/>
      <c r="R43" s="4"/>
      <c r="S43" s="4"/>
      <c r="T43" s="4"/>
      <c r="U43" s="3">
        <f t="shared" si="10"/>
        <v>201908</v>
      </c>
      <c r="V43" s="3">
        <f t="shared" si="11"/>
        <v>148925</v>
      </c>
      <c r="W43" s="3">
        <f t="shared" si="12"/>
        <v>125324</v>
      </c>
      <c r="X43" s="3">
        <f t="shared" si="13"/>
        <v>155127</v>
      </c>
      <c r="Y43" s="3">
        <f t="shared" si="14"/>
        <v>225760</v>
      </c>
      <c r="Z43" s="4"/>
      <c r="AA43" s="4"/>
      <c r="AB43" s="4"/>
      <c r="AC43" s="4"/>
      <c r="AD43" s="4"/>
      <c r="AE43" s="93" t="s">
        <v>97</v>
      </c>
      <c r="AF43" s="90"/>
      <c r="AG43" s="94">
        <v>201908</v>
      </c>
      <c r="AH43" s="94">
        <v>148925</v>
      </c>
      <c r="AI43" s="94">
        <v>125324</v>
      </c>
      <c r="AJ43" s="94">
        <v>155127</v>
      </c>
      <c r="AK43" s="94">
        <v>225760</v>
      </c>
    </row>
    <row r="44" spans="4:37" ht="16">
      <c r="D44" s="17" t="s">
        <v>98</v>
      </c>
      <c r="E44" s="27"/>
      <c r="F44" s="27"/>
      <c r="G44" s="4"/>
      <c r="H44" s="4"/>
      <c r="I44" s="4"/>
      <c r="J44" s="4"/>
      <c r="K44" s="4"/>
      <c r="L44" s="4"/>
      <c r="M44" s="4"/>
      <c r="N44" s="4"/>
      <c r="O44" s="4"/>
      <c r="P44" s="4"/>
      <c r="Q44" s="4"/>
      <c r="R44" s="4"/>
      <c r="S44" s="4"/>
      <c r="T44" s="4"/>
      <c r="U44" s="3">
        <f t="shared" si="10"/>
        <v>22015</v>
      </c>
      <c r="V44" s="3">
        <f t="shared" si="11"/>
        <v>20710</v>
      </c>
      <c r="W44" s="3">
        <f t="shared" si="12"/>
        <v>3000</v>
      </c>
      <c r="X44" s="3">
        <f t="shared" si="13"/>
        <v>43262</v>
      </c>
      <c r="Y44" s="3">
        <f t="shared" si="14"/>
        <v>54854</v>
      </c>
      <c r="Z44" s="4"/>
      <c r="AA44" s="4"/>
      <c r="AB44" s="4"/>
      <c r="AC44" s="4"/>
      <c r="AD44" s="4"/>
      <c r="AE44" s="93" t="s">
        <v>98</v>
      </c>
      <c r="AF44" s="90"/>
      <c r="AG44" s="94">
        <v>22015</v>
      </c>
      <c r="AH44" s="94">
        <v>20710</v>
      </c>
      <c r="AI44" s="94">
        <v>3000</v>
      </c>
      <c r="AJ44" s="94">
        <v>43262</v>
      </c>
      <c r="AK44" s="94">
        <v>54854</v>
      </c>
    </row>
    <row r="45" spans="4:37" ht="16">
      <c r="D45" s="17" t="s">
        <v>99</v>
      </c>
      <c r="E45" s="27"/>
      <c r="F45" s="27"/>
      <c r="G45" s="5"/>
      <c r="H45" s="5"/>
      <c r="I45" s="5"/>
      <c r="J45" s="5"/>
      <c r="K45" s="5"/>
      <c r="L45" s="5"/>
      <c r="M45" s="5"/>
      <c r="N45" s="5"/>
      <c r="O45" s="5"/>
      <c r="P45" s="5"/>
      <c r="Q45" s="5"/>
      <c r="R45" s="5"/>
      <c r="S45" s="5"/>
      <c r="T45" s="5"/>
      <c r="U45" s="3">
        <f t="shared" si="10"/>
        <v>0</v>
      </c>
      <c r="V45" s="3">
        <f t="shared" si="11"/>
        <v>0</v>
      </c>
      <c r="W45" s="3">
        <f t="shared" si="12"/>
        <v>0</v>
      </c>
      <c r="X45" s="3">
        <f t="shared" si="13"/>
        <v>0</v>
      </c>
      <c r="Y45" s="3">
        <f t="shared" si="14"/>
        <v>0</v>
      </c>
      <c r="Z45" s="5"/>
      <c r="AA45" s="5"/>
      <c r="AB45" s="5"/>
      <c r="AC45" s="5"/>
      <c r="AD45" s="5"/>
      <c r="AE45" s="93" t="s">
        <v>99</v>
      </c>
      <c r="AF45" s="90"/>
      <c r="AG45" s="90">
        <v>0</v>
      </c>
      <c r="AH45" s="90">
        <v>0</v>
      </c>
      <c r="AI45" s="90">
        <v>0</v>
      </c>
      <c r="AJ45" s="90">
        <v>0</v>
      </c>
      <c r="AK45" s="90">
        <v>0</v>
      </c>
    </row>
    <row r="46" spans="4:37" ht="16">
      <c r="D46" s="17" t="s">
        <v>100</v>
      </c>
      <c r="E46" s="27"/>
      <c r="F46" s="27"/>
      <c r="G46" s="4"/>
      <c r="H46" s="4"/>
      <c r="I46" s="4"/>
      <c r="J46" s="4"/>
      <c r="K46" s="4"/>
      <c r="L46" s="4"/>
      <c r="M46" s="4"/>
      <c r="N46" s="4"/>
      <c r="O46" s="4"/>
      <c r="P46" s="4"/>
      <c r="Q46" s="4"/>
      <c r="R46" s="4"/>
      <c r="S46" s="4"/>
      <c r="T46" s="4"/>
      <c r="U46" s="3">
        <f t="shared" si="10"/>
        <v>18686</v>
      </c>
      <c r="V46" s="3">
        <f t="shared" si="11"/>
        <v>20217</v>
      </c>
      <c r="W46" s="3">
        <f t="shared" si="12"/>
        <v>63491</v>
      </c>
      <c r="X46" s="3">
        <f t="shared" si="13"/>
        <v>30507</v>
      </c>
      <c r="Y46" s="3">
        <f t="shared" si="14"/>
        <v>39553</v>
      </c>
      <c r="Z46" s="4"/>
      <c r="AA46" s="4"/>
      <c r="AB46" s="4"/>
      <c r="AC46" s="4"/>
      <c r="AD46" s="4"/>
      <c r="AE46" s="93" t="s">
        <v>100</v>
      </c>
      <c r="AF46" s="90"/>
      <c r="AG46" s="94">
        <v>18686</v>
      </c>
      <c r="AH46" s="94">
        <v>20217</v>
      </c>
      <c r="AI46" s="94">
        <v>63491</v>
      </c>
      <c r="AJ46" s="94">
        <v>30507</v>
      </c>
      <c r="AK46" s="94">
        <v>39553</v>
      </c>
    </row>
    <row r="47" spans="4:37" ht="16">
      <c r="D47" s="17" t="s">
        <v>101</v>
      </c>
      <c r="E47" s="27"/>
      <c r="F47" s="27"/>
      <c r="G47" s="5"/>
      <c r="H47" s="5"/>
      <c r="I47" s="5"/>
      <c r="J47" s="4"/>
      <c r="K47" s="4"/>
      <c r="L47" s="4"/>
      <c r="M47" s="4"/>
      <c r="N47" s="4"/>
      <c r="O47" s="4"/>
      <c r="P47" s="4"/>
      <c r="Q47" s="4"/>
      <c r="R47" s="4"/>
      <c r="S47" s="4"/>
      <c r="T47" s="4"/>
      <c r="U47" s="3">
        <f t="shared" si="10"/>
        <v>1004</v>
      </c>
      <c r="V47" s="3">
        <f t="shared" si="11"/>
        <v>924</v>
      </c>
      <c r="W47" s="3">
        <f t="shared" si="12"/>
        <v>240</v>
      </c>
      <c r="X47" s="3">
        <f t="shared" si="13"/>
        <v>0</v>
      </c>
      <c r="Y47" s="3">
        <f t="shared" si="14"/>
        <v>0</v>
      </c>
      <c r="Z47" s="4"/>
      <c r="AA47" s="4"/>
      <c r="AB47" s="4"/>
      <c r="AC47" s="4"/>
      <c r="AD47" s="4"/>
      <c r="AE47" s="93" t="s">
        <v>101</v>
      </c>
      <c r="AF47" s="90"/>
      <c r="AG47" s="94">
        <v>1004</v>
      </c>
      <c r="AH47" s="90">
        <v>924</v>
      </c>
      <c r="AI47" s="90">
        <v>240</v>
      </c>
      <c r="AJ47" s="90">
        <v>0</v>
      </c>
      <c r="AK47" s="90">
        <v>0</v>
      </c>
    </row>
    <row r="48" spans="4:37" ht="16">
      <c r="D48" s="17" t="s">
        <v>102</v>
      </c>
      <c r="E48" s="27"/>
      <c r="F48" s="27"/>
      <c r="G48" s="4"/>
      <c r="H48" s="4"/>
      <c r="I48" s="4"/>
      <c r="J48" s="4"/>
      <c r="K48" s="4"/>
      <c r="L48" s="4"/>
      <c r="M48" s="4"/>
      <c r="N48" s="4"/>
      <c r="O48" s="4"/>
      <c r="P48" s="4"/>
      <c r="Q48" s="4"/>
      <c r="R48" s="4"/>
      <c r="S48" s="4"/>
      <c r="T48" s="4"/>
      <c r="U48" s="3">
        <f t="shared" si="10"/>
        <v>108908</v>
      </c>
      <c r="V48" s="3">
        <f t="shared" si="11"/>
        <v>69090</v>
      </c>
      <c r="W48" s="3">
        <f t="shared" si="12"/>
        <v>26181</v>
      </c>
      <c r="X48" s="3">
        <f t="shared" si="13"/>
        <v>36879</v>
      </c>
      <c r="Y48" s="3">
        <f t="shared" si="14"/>
        <v>79039</v>
      </c>
      <c r="Z48" s="4"/>
      <c r="AA48" s="4"/>
      <c r="AB48" s="4"/>
      <c r="AC48" s="4"/>
      <c r="AD48" s="4"/>
      <c r="AE48" s="93" t="s">
        <v>102</v>
      </c>
      <c r="AF48" s="90"/>
      <c r="AG48" s="94">
        <v>108908</v>
      </c>
      <c r="AH48" s="94">
        <v>69090</v>
      </c>
      <c r="AI48" s="94">
        <v>26181</v>
      </c>
      <c r="AJ48" s="94">
        <v>36879</v>
      </c>
      <c r="AK48" s="94">
        <v>79039</v>
      </c>
    </row>
    <row r="49" spans="4:37" ht="16">
      <c r="D49" s="17" t="s">
        <v>103</v>
      </c>
      <c r="E49" s="27"/>
      <c r="F49" s="27"/>
      <c r="G49" s="5"/>
      <c r="H49" s="5"/>
      <c r="I49" s="4"/>
      <c r="J49" s="4"/>
      <c r="K49" s="4"/>
      <c r="L49" s="4"/>
      <c r="M49" s="4"/>
      <c r="N49" s="4"/>
      <c r="O49" s="4"/>
      <c r="P49" s="4"/>
      <c r="Q49" s="4"/>
      <c r="R49" s="4"/>
      <c r="S49" s="4"/>
      <c r="T49" s="4"/>
      <c r="U49" s="3">
        <f t="shared" si="10"/>
        <v>30999</v>
      </c>
      <c r="V49" s="3">
        <f t="shared" si="11"/>
        <v>19026</v>
      </c>
      <c r="W49" s="3">
        <f t="shared" si="12"/>
        <v>16799</v>
      </c>
      <c r="X49" s="3">
        <f t="shared" si="13"/>
        <v>25158</v>
      </c>
      <c r="Y49" s="3">
        <f t="shared" si="14"/>
        <v>28605</v>
      </c>
      <c r="Z49" s="4"/>
      <c r="AA49" s="4"/>
      <c r="AB49" s="4"/>
      <c r="AC49" s="4"/>
      <c r="AD49" s="4"/>
      <c r="AE49" s="93" t="s">
        <v>103</v>
      </c>
      <c r="AF49" s="90"/>
      <c r="AG49" s="94">
        <v>30999</v>
      </c>
      <c r="AH49" s="94">
        <v>19026</v>
      </c>
      <c r="AI49" s="94">
        <v>16799</v>
      </c>
      <c r="AJ49" s="94">
        <v>25158</v>
      </c>
      <c r="AK49" s="94">
        <v>28605</v>
      </c>
    </row>
    <row r="50" spans="4:37" ht="16">
      <c r="D50" s="17" t="s">
        <v>104</v>
      </c>
      <c r="E50" s="27"/>
      <c r="F50" s="27"/>
      <c r="G50" s="5"/>
      <c r="H50" s="5"/>
      <c r="I50" s="5"/>
      <c r="J50" s="4"/>
      <c r="K50" s="4"/>
      <c r="L50" s="4"/>
      <c r="M50" s="4"/>
      <c r="N50" s="4"/>
      <c r="O50" s="4"/>
      <c r="P50" s="4"/>
      <c r="Q50" s="4"/>
      <c r="R50" s="4"/>
      <c r="S50" s="4"/>
      <c r="T50" s="4"/>
      <c r="U50" s="3">
        <f t="shared" si="10"/>
        <v>3462</v>
      </c>
      <c r="V50" s="3">
        <f t="shared" si="11"/>
        <v>3126</v>
      </c>
      <c r="W50" s="3">
        <f t="shared" si="12"/>
        <v>1005</v>
      </c>
      <c r="X50" s="3">
        <f t="shared" si="13"/>
        <v>4189</v>
      </c>
      <c r="Y50" s="3">
        <f t="shared" si="14"/>
        <v>2711</v>
      </c>
      <c r="Z50" s="4"/>
      <c r="AA50" s="4"/>
      <c r="AB50" s="4"/>
      <c r="AC50" s="4"/>
      <c r="AD50" s="4"/>
      <c r="AE50" s="93" t="s">
        <v>104</v>
      </c>
      <c r="AF50" s="90"/>
      <c r="AG50" s="94">
        <v>3462</v>
      </c>
      <c r="AH50" s="94">
        <v>3126</v>
      </c>
      <c r="AI50" s="94">
        <v>1005</v>
      </c>
      <c r="AJ50" s="94">
        <v>4189</v>
      </c>
      <c r="AK50" s="94">
        <v>2711</v>
      </c>
    </row>
    <row r="51" spans="4:37" ht="16">
      <c r="D51" s="17" t="s">
        <v>105</v>
      </c>
      <c r="E51" s="27"/>
      <c r="F51" s="27"/>
      <c r="G51" s="5"/>
      <c r="H51" s="5"/>
      <c r="I51" s="5"/>
      <c r="J51" s="5"/>
      <c r="K51" s="5"/>
      <c r="L51" s="5"/>
      <c r="M51" s="5"/>
      <c r="N51" s="5"/>
      <c r="O51" s="5"/>
      <c r="P51" s="5"/>
      <c r="Q51" s="5"/>
      <c r="R51" s="5"/>
      <c r="S51" s="5"/>
      <c r="T51" s="5"/>
      <c r="U51" s="3">
        <f t="shared" si="10"/>
        <v>0</v>
      </c>
      <c r="V51" s="3">
        <f t="shared" si="11"/>
        <v>0</v>
      </c>
      <c r="W51" s="3">
        <f t="shared" si="12"/>
        <v>0</v>
      </c>
      <c r="X51" s="3">
        <f t="shared" si="13"/>
        <v>0</v>
      </c>
      <c r="Y51" s="3">
        <f t="shared" si="14"/>
        <v>0</v>
      </c>
      <c r="Z51" s="5"/>
      <c r="AA51" s="5"/>
      <c r="AB51" s="5"/>
      <c r="AC51" s="5"/>
      <c r="AD51" s="5"/>
      <c r="AE51" s="93" t="s">
        <v>105</v>
      </c>
      <c r="AF51" s="90"/>
      <c r="AG51" s="90">
        <v>0</v>
      </c>
      <c r="AH51" s="90">
        <v>0</v>
      </c>
      <c r="AI51" s="90">
        <v>0</v>
      </c>
      <c r="AJ51" s="90">
        <v>0</v>
      </c>
      <c r="AK51" s="90">
        <v>0</v>
      </c>
    </row>
    <row r="52" spans="4:37" ht="16">
      <c r="D52" s="17" t="s">
        <v>106</v>
      </c>
      <c r="E52" s="27"/>
      <c r="F52" s="27"/>
      <c r="G52" s="5"/>
      <c r="H52" s="5"/>
      <c r="I52" s="5"/>
      <c r="J52" s="5"/>
      <c r="K52" s="5"/>
      <c r="L52" s="5"/>
      <c r="M52" s="5"/>
      <c r="N52" s="5"/>
      <c r="O52" s="5"/>
      <c r="P52" s="5"/>
      <c r="Q52" s="5"/>
      <c r="R52" s="5"/>
      <c r="S52" s="5"/>
      <c r="T52" s="5"/>
      <c r="U52" s="3">
        <f t="shared" si="10"/>
        <v>0</v>
      </c>
      <c r="V52" s="3">
        <f t="shared" si="11"/>
        <v>0</v>
      </c>
      <c r="W52" s="3">
        <f t="shared" si="12"/>
        <v>0</v>
      </c>
      <c r="X52" s="3">
        <f t="shared" si="13"/>
        <v>0</v>
      </c>
      <c r="Y52" s="3">
        <f t="shared" si="14"/>
        <v>0</v>
      </c>
      <c r="Z52" s="5"/>
      <c r="AA52" s="5"/>
      <c r="AB52" s="5"/>
      <c r="AC52" s="5"/>
      <c r="AD52" s="5"/>
      <c r="AE52" s="93" t="s">
        <v>106</v>
      </c>
      <c r="AF52" s="90"/>
      <c r="AG52" s="90">
        <v>0</v>
      </c>
      <c r="AH52" s="90">
        <v>0</v>
      </c>
      <c r="AI52" s="90">
        <v>0</v>
      </c>
      <c r="AJ52" s="90">
        <v>0</v>
      </c>
      <c r="AK52" s="90">
        <v>0</v>
      </c>
    </row>
    <row r="53" spans="4:37" ht="16">
      <c r="D53" s="17" t="s">
        <v>107</v>
      </c>
      <c r="E53" s="27"/>
      <c r="F53" s="27"/>
      <c r="G53" s="5"/>
      <c r="H53" s="5"/>
      <c r="I53" s="5"/>
      <c r="J53" s="5"/>
      <c r="K53" s="5"/>
      <c r="L53" s="5"/>
      <c r="M53" s="5"/>
      <c r="N53" s="5"/>
      <c r="O53" s="5"/>
      <c r="P53" s="5"/>
      <c r="Q53" s="5"/>
      <c r="R53" s="4"/>
      <c r="S53" s="4"/>
      <c r="T53" s="4"/>
      <c r="U53" s="3">
        <f t="shared" si="10"/>
        <v>0</v>
      </c>
      <c r="V53" s="3">
        <f t="shared" si="11"/>
        <v>0</v>
      </c>
      <c r="W53" s="3">
        <f t="shared" si="12"/>
        <v>0</v>
      </c>
      <c r="X53" s="3">
        <f t="shared" si="13"/>
        <v>0</v>
      </c>
      <c r="Y53" s="3">
        <f t="shared" si="14"/>
        <v>0</v>
      </c>
      <c r="Z53" s="5"/>
      <c r="AA53" s="5"/>
      <c r="AB53" s="5"/>
      <c r="AC53" s="5"/>
      <c r="AD53" s="5"/>
      <c r="AE53" s="93" t="s">
        <v>107</v>
      </c>
      <c r="AF53" s="90"/>
      <c r="AG53" s="90">
        <v>0</v>
      </c>
      <c r="AH53" s="90">
        <v>0</v>
      </c>
      <c r="AI53" s="90">
        <v>0</v>
      </c>
      <c r="AJ53" s="90">
        <v>0</v>
      </c>
      <c r="AK53" s="90">
        <v>0</v>
      </c>
    </row>
    <row r="54" spans="4:37" ht="16">
      <c r="D54" s="17" t="s">
        <v>108</v>
      </c>
      <c r="E54" s="27"/>
      <c r="F54" s="27"/>
      <c r="G54" s="5"/>
      <c r="H54" s="5"/>
      <c r="I54" s="5"/>
      <c r="J54" s="4"/>
      <c r="K54" s="4"/>
      <c r="L54" s="4"/>
      <c r="M54" s="4"/>
      <c r="N54" s="4"/>
      <c r="O54" s="4"/>
      <c r="P54" s="4"/>
      <c r="Q54" s="4"/>
      <c r="R54" s="4"/>
      <c r="S54" s="4"/>
      <c r="T54" s="4"/>
      <c r="U54" s="3">
        <f t="shared" si="10"/>
        <v>13685</v>
      </c>
      <c r="V54" s="3">
        <f t="shared" si="11"/>
        <v>10168</v>
      </c>
      <c r="W54" s="3">
        <f t="shared" si="12"/>
        <v>9780</v>
      </c>
      <c r="X54" s="3">
        <f t="shared" si="13"/>
        <v>12314</v>
      </c>
      <c r="Y54" s="3">
        <f t="shared" si="14"/>
        <v>12958</v>
      </c>
      <c r="Z54" s="4"/>
      <c r="AA54" s="4"/>
      <c r="AB54" s="4"/>
      <c r="AC54" s="4"/>
      <c r="AD54" s="4"/>
      <c r="AE54" s="93" t="s">
        <v>108</v>
      </c>
      <c r="AF54" s="90"/>
      <c r="AG54" s="94">
        <v>13685</v>
      </c>
      <c r="AH54" s="94">
        <v>10168</v>
      </c>
      <c r="AI54" s="94">
        <v>9780</v>
      </c>
      <c r="AJ54" s="94">
        <v>12314</v>
      </c>
      <c r="AK54" s="94">
        <v>12958</v>
      </c>
    </row>
    <row r="55" spans="4:37" ht="16">
      <c r="D55" s="17" t="s">
        <v>109</v>
      </c>
      <c r="E55" s="27"/>
      <c r="F55" s="27"/>
      <c r="G55" s="5"/>
      <c r="H55" s="5"/>
      <c r="I55" s="5"/>
      <c r="J55" s="5"/>
      <c r="K55" s="5"/>
      <c r="L55" s="4"/>
      <c r="M55" s="4"/>
      <c r="N55" s="4"/>
      <c r="O55" s="4"/>
      <c r="P55" s="4"/>
      <c r="Q55" s="4"/>
      <c r="R55" s="4"/>
      <c r="S55" s="4"/>
      <c r="T55" s="4"/>
      <c r="U55" s="3">
        <f t="shared" si="10"/>
        <v>0</v>
      </c>
      <c r="V55" s="3">
        <f t="shared" si="11"/>
        <v>0</v>
      </c>
      <c r="W55" s="3">
        <f t="shared" si="12"/>
        <v>0</v>
      </c>
      <c r="X55" s="3">
        <f t="shared" si="13"/>
        <v>0</v>
      </c>
      <c r="Y55" s="3">
        <f t="shared" si="14"/>
        <v>0</v>
      </c>
      <c r="Z55" s="5"/>
      <c r="AA55" s="5"/>
      <c r="AB55" s="5"/>
      <c r="AC55" s="5"/>
      <c r="AD55" s="5"/>
      <c r="AE55" s="93" t="s">
        <v>109</v>
      </c>
      <c r="AF55" s="90"/>
      <c r="AG55" s="90">
        <v>0</v>
      </c>
      <c r="AH55" s="90">
        <v>0</v>
      </c>
      <c r="AI55" s="90">
        <v>0</v>
      </c>
      <c r="AJ55" s="90">
        <v>0</v>
      </c>
      <c r="AK55" s="90">
        <v>0</v>
      </c>
    </row>
    <row r="56" spans="4:37" ht="16">
      <c r="D56" s="17" t="s">
        <v>110</v>
      </c>
      <c r="E56" s="27"/>
      <c r="F56" s="27"/>
      <c r="G56" s="5"/>
      <c r="H56" s="5"/>
      <c r="I56" s="5"/>
      <c r="J56" s="4"/>
      <c r="K56" s="4"/>
      <c r="L56" s="4"/>
      <c r="M56" s="4"/>
      <c r="N56" s="4"/>
      <c r="O56" s="4"/>
      <c r="P56" s="4"/>
      <c r="Q56" s="4"/>
      <c r="R56" s="4"/>
      <c r="S56" s="4"/>
      <c r="T56" s="4"/>
      <c r="U56" s="3">
        <f t="shared" si="10"/>
        <v>3149</v>
      </c>
      <c r="V56" s="3">
        <f t="shared" si="11"/>
        <v>5664</v>
      </c>
      <c r="W56" s="3">
        <f t="shared" si="12"/>
        <v>4827</v>
      </c>
      <c r="X56" s="3">
        <f t="shared" si="13"/>
        <v>2819</v>
      </c>
      <c r="Y56" s="3">
        <f t="shared" si="14"/>
        <v>8039</v>
      </c>
      <c r="Z56" s="4"/>
      <c r="AA56" s="4"/>
      <c r="AB56" s="4"/>
      <c r="AC56" s="4"/>
      <c r="AD56" s="4"/>
      <c r="AE56" s="93" t="s">
        <v>110</v>
      </c>
      <c r="AF56" s="90"/>
      <c r="AG56" s="94">
        <v>3149</v>
      </c>
      <c r="AH56" s="94">
        <v>5664</v>
      </c>
      <c r="AI56" s="94">
        <v>4827</v>
      </c>
      <c r="AJ56" s="94">
        <v>2819</v>
      </c>
      <c r="AK56" s="94">
        <v>8039</v>
      </c>
    </row>
    <row r="57" spans="4:37" ht="16">
      <c r="D57" s="17" t="s">
        <v>111</v>
      </c>
      <c r="E57" s="27"/>
      <c r="F57" s="27"/>
      <c r="G57" s="5"/>
      <c r="H57" s="5"/>
      <c r="I57" s="5"/>
      <c r="J57" s="5"/>
      <c r="K57" s="5"/>
      <c r="L57" s="5"/>
      <c r="M57" s="5"/>
      <c r="N57" s="5"/>
      <c r="O57" s="5"/>
      <c r="P57" s="5"/>
      <c r="Q57" s="5"/>
      <c r="R57" s="5"/>
      <c r="S57" s="5"/>
      <c r="T57" s="5"/>
      <c r="U57" s="3">
        <f t="shared" si="10"/>
        <v>0</v>
      </c>
      <c r="V57" s="3">
        <f t="shared" si="11"/>
        <v>0</v>
      </c>
      <c r="W57" s="3">
        <f t="shared" si="12"/>
        <v>0</v>
      </c>
      <c r="X57" s="3">
        <f t="shared" si="13"/>
        <v>0</v>
      </c>
      <c r="Y57" s="3">
        <f t="shared" si="14"/>
        <v>0</v>
      </c>
      <c r="Z57" s="5"/>
      <c r="AA57" s="5"/>
      <c r="AB57" s="5"/>
      <c r="AC57" s="5"/>
      <c r="AD57" s="5"/>
      <c r="AE57" s="93" t="s">
        <v>111</v>
      </c>
      <c r="AF57" s="90"/>
      <c r="AG57" s="90">
        <v>0</v>
      </c>
      <c r="AH57" s="90">
        <v>0</v>
      </c>
      <c r="AI57" s="90">
        <v>0</v>
      </c>
      <c r="AJ57" s="90">
        <v>0</v>
      </c>
      <c r="AK57" s="90">
        <v>0</v>
      </c>
    </row>
    <row r="58" spans="4:37" ht="16">
      <c r="D58" s="17" t="s">
        <v>112</v>
      </c>
      <c r="E58" s="27"/>
      <c r="F58" s="27"/>
      <c r="G58" s="5"/>
      <c r="H58" s="5"/>
      <c r="I58" s="5"/>
      <c r="J58" s="5"/>
      <c r="K58" s="5"/>
      <c r="L58" s="5"/>
      <c r="M58" s="5"/>
      <c r="N58" s="5"/>
      <c r="O58" s="5"/>
      <c r="P58" s="5"/>
      <c r="Q58" s="5"/>
      <c r="R58" s="5"/>
      <c r="S58" s="5"/>
      <c r="T58" s="5"/>
      <c r="U58" s="3">
        <f t="shared" si="10"/>
        <v>0</v>
      </c>
      <c r="V58" s="3">
        <f t="shared" si="11"/>
        <v>0</v>
      </c>
      <c r="W58" s="3">
        <f t="shared" si="12"/>
        <v>0</v>
      </c>
      <c r="X58" s="3">
        <f t="shared" si="13"/>
        <v>0</v>
      </c>
      <c r="Y58" s="3">
        <f t="shared" si="14"/>
        <v>0</v>
      </c>
      <c r="Z58" s="5"/>
      <c r="AA58" s="5"/>
      <c r="AB58" s="5"/>
      <c r="AC58" s="5"/>
      <c r="AD58" s="5"/>
      <c r="AE58" s="93" t="s">
        <v>112</v>
      </c>
      <c r="AF58" s="90"/>
      <c r="AG58" s="90">
        <v>0</v>
      </c>
      <c r="AH58" s="90">
        <v>0</v>
      </c>
      <c r="AI58" s="90">
        <v>0</v>
      </c>
      <c r="AJ58" s="90">
        <v>0</v>
      </c>
      <c r="AK58" s="90">
        <v>0</v>
      </c>
    </row>
    <row r="59" spans="4:37" ht="16">
      <c r="D59" s="14" t="s">
        <v>113</v>
      </c>
      <c r="E59" s="24"/>
      <c r="F59" s="24"/>
      <c r="G59" s="4"/>
      <c r="H59" s="4"/>
      <c r="I59" s="4"/>
      <c r="J59" s="4"/>
      <c r="K59" s="4"/>
      <c r="L59" s="4"/>
      <c r="M59" s="4"/>
      <c r="N59" s="4"/>
      <c r="O59" s="4"/>
      <c r="P59" s="4"/>
      <c r="Q59" s="4"/>
      <c r="R59" s="4"/>
      <c r="S59" s="4"/>
      <c r="T59" s="4"/>
      <c r="U59" s="3">
        <f t="shared" si="10"/>
        <v>148664</v>
      </c>
      <c r="V59" s="3">
        <f t="shared" si="11"/>
        <v>126326</v>
      </c>
      <c r="W59" s="3">
        <f t="shared" si="12"/>
        <v>338691</v>
      </c>
      <c r="X59" s="3">
        <f t="shared" si="13"/>
        <v>432790</v>
      </c>
      <c r="Y59" s="3">
        <f t="shared" si="14"/>
        <v>380678</v>
      </c>
      <c r="Z59" s="5"/>
      <c r="AA59" s="5"/>
      <c r="AB59" s="5"/>
      <c r="AC59" s="5"/>
      <c r="AD59" s="5"/>
      <c r="AE59" s="93" t="s">
        <v>113</v>
      </c>
      <c r="AF59" s="90"/>
      <c r="AG59" s="94">
        <v>148664</v>
      </c>
      <c r="AH59" s="94">
        <v>126326</v>
      </c>
      <c r="AI59" s="94">
        <v>338691</v>
      </c>
      <c r="AJ59" s="94">
        <v>432790</v>
      </c>
      <c r="AK59" s="94">
        <v>380678</v>
      </c>
    </row>
    <row r="60" spans="4:37" ht="16">
      <c r="D60" s="17" t="s">
        <v>114</v>
      </c>
      <c r="E60" s="27"/>
      <c r="F60" s="27"/>
      <c r="G60" s="5"/>
      <c r="H60" s="5"/>
      <c r="I60" s="5"/>
      <c r="J60" s="5"/>
      <c r="K60" s="4"/>
      <c r="L60" s="5"/>
      <c r="M60" s="5"/>
      <c r="N60" s="5"/>
      <c r="O60" s="5"/>
      <c r="P60" s="5"/>
      <c r="Q60" s="5"/>
      <c r="R60" s="5"/>
      <c r="S60" s="5"/>
      <c r="T60" s="5"/>
      <c r="U60" s="3">
        <f t="shared" si="10"/>
        <v>0</v>
      </c>
      <c r="V60" s="3">
        <f t="shared" si="11"/>
        <v>0</v>
      </c>
      <c r="W60" s="3">
        <f t="shared" si="12"/>
        <v>0</v>
      </c>
      <c r="X60" s="3">
        <f t="shared" si="13"/>
        <v>0</v>
      </c>
      <c r="Y60" s="3">
        <f t="shared" si="14"/>
        <v>0</v>
      </c>
      <c r="Z60" s="5"/>
      <c r="AA60" s="5"/>
      <c r="AB60" s="5"/>
      <c r="AC60" s="5"/>
      <c r="AD60" s="5"/>
      <c r="AE60" s="93" t="s">
        <v>114</v>
      </c>
      <c r="AF60" s="90"/>
      <c r="AG60" s="90">
        <v>0</v>
      </c>
      <c r="AH60" s="90">
        <v>0</v>
      </c>
      <c r="AI60" s="90">
        <v>0</v>
      </c>
      <c r="AJ60" s="90">
        <v>0</v>
      </c>
      <c r="AK60" s="90">
        <v>0</v>
      </c>
    </row>
    <row r="61" spans="4:37" ht="16">
      <c r="D61" s="17" t="s">
        <v>115</v>
      </c>
      <c r="E61" s="27"/>
      <c r="F61" s="27"/>
      <c r="G61" s="5"/>
      <c r="H61" s="5"/>
      <c r="I61" s="5"/>
      <c r="J61" s="5"/>
      <c r="K61" s="5"/>
      <c r="L61" s="5"/>
      <c r="M61" s="5"/>
      <c r="N61" s="5"/>
      <c r="O61" s="5"/>
      <c r="P61" s="5"/>
      <c r="Q61" s="5"/>
      <c r="R61" s="4"/>
      <c r="S61" s="4"/>
      <c r="T61" s="4"/>
      <c r="U61" s="3">
        <f t="shared" si="10"/>
        <v>0</v>
      </c>
      <c r="V61" s="3">
        <f t="shared" si="11"/>
        <v>0</v>
      </c>
      <c r="W61" s="3">
        <f t="shared" si="12"/>
        <v>0</v>
      </c>
      <c r="X61" s="3">
        <f t="shared" si="13"/>
        <v>0</v>
      </c>
      <c r="Y61" s="3">
        <f t="shared" si="14"/>
        <v>0</v>
      </c>
      <c r="Z61" s="5"/>
      <c r="AA61" s="5"/>
      <c r="AB61" s="5"/>
      <c r="AC61" s="5"/>
      <c r="AD61" s="5"/>
      <c r="AE61" s="93" t="s">
        <v>115</v>
      </c>
      <c r="AF61" s="90"/>
      <c r="AG61" s="90">
        <v>0</v>
      </c>
      <c r="AH61" s="90">
        <v>0</v>
      </c>
      <c r="AI61" s="90">
        <v>0</v>
      </c>
      <c r="AJ61" s="90">
        <v>0</v>
      </c>
      <c r="AK61" s="90">
        <v>0</v>
      </c>
    </row>
    <row r="62" spans="4:37" ht="16">
      <c r="D62" s="17" t="s">
        <v>116</v>
      </c>
      <c r="E62" s="27"/>
      <c r="F62" s="27"/>
      <c r="G62" s="5"/>
      <c r="H62" s="5"/>
      <c r="I62" s="5"/>
      <c r="J62" s="5"/>
      <c r="K62" s="5"/>
      <c r="L62" s="5"/>
      <c r="M62" s="5"/>
      <c r="N62" s="5"/>
      <c r="O62" s="5"/>
      <c r="P62" s="5"/>
      <c r="Q62" s="5"/>
      <c r="R62" s="5"/>
      <c r="S62" s="5"/>
      <c r="T62" s="5"/>
      <c r="U62" s="3">
        <f t="shared" si="10"/>
        <v>0</v>
      </c>
      <c r="V62" s="3">
        <f t="shared" si="11"/>
        <v>0</v>
      </c>
      <c r="W62" s="3">
        <f t="shared" si="12"/>
        <v>0</v>
      </c>
      <c r="X62" s="3">
        <f t="shared" si="13"/>
        <v>0</v>
      </c>
      <c r="Y62" s="3">
        <f t="shared" si="14"/>
        <v>0</v>
      </c>
      <c r="Z62" s="5"/>
      <c r="AA62" s="5"/>
      <c r="AB62" s="5"/>
      <c r="AC62" s="5"/>
      <c r="AD62" s="5"/>
      <c r="AE62" s="93" t="s">
        <v>116</v>
      </c>
      <c r="AF62" s="90"/>
      <c r="AG62" s="90">
        <v>0</v>
      </c>
      <c r="AH62" s="90">
        <v>0</v>
      </c>
      <c r="AI62" s="90">
        <v>0</v>
      </c>
      <c r="AJ62" s="90">
        <v>0</v>
      </c>
      <c r="AK62" s="90">
        <v>0</v>
      </c>
    </row>
    <row r="63" spans="4:37" ht="16">
      <c r="D63" s="17" t="s">
        <v>117</v>
      </c>
      <c r="E63" s="27"/>
      <c r="F63" s="27"/>
      <c r="G63" s="5"/>
      <c r="H63" s="5"/>
      <c r="I63" s="5"/>
      <c r="J63" s="5"/>
      <c r="K63" s="5"/>
      <c r="L63" s="5"/>
      <c r="M63" s="5"/>
      <c r="N63" s="5"/>
      <c r="O63" s="5"/>
      <c r="P63" s="5"/>
      <c r="Q63" s="5"/>
      <c r="R63" s="5"/>
      <c r="S63" s="5"/>
      <c r="T63" s="5"/>
      <c r="U63" s="3">
        <f t="shared" si="10"/>
        <v>0</v>
      </c>
      <c r="V63" s="3">
        <f t="shared" si="11"/>
        <v>0</v>
      </c>
      <c r="W63" s="3">
        <f t="shared" si="12"/>
        <v>0</v>
      </c>
      <c r="X63" s="3">
        <f t="shared" si="13"/>
        <v>0</v>
      </c>
      <c r="Y63" s="3">
        <f t="shared" si="14"/>
        <v>0</v>
      </c>
      <c r="Z63" s="5"/>
      <c r="AA63" s="5"/>
      <c r="AB63" s="5"/>
      <c r="AC63" s="5"/>
      <c r="AD63" s="5"/>
      <c r="AE63" s="93" t="s">
        <v>117</v>
      </c>
      <c r="AF63" s="90"/>
      <c r="AG63" s="90">
        <v>0</v>
      </c>
      <c r="AH63" s="90">
        <v>0</v>
      </c>
      <c r="AI63" s="90">
        <v>0</v>
      </c>
      <c r="AJ63" s="90">
        <v>0</v>
      </c>
      <c r="AK63" s="90">
        <v>0</v>
      </c>
    </row>
    <row r="64" spans="4:37" ht="16">
      <c r="D64" s="17" t="s">
        <v>118</v>
      </c>
      <c r="E64" s="27"/>
      <c r="F64" s="27"/>
      <c r="G64" s="5"/>
      <c r="H64" s="5"/>
      <c r="I64" s="5"/>
      <c r="J64" s="4"/>
      <c r="K64" s="4"/>
      <c r="L64" s="4"/>
      <c r="M64" s="4"/>
      <c r="N64" s="4"/>
      <c r="O64" s="4"/>
      <c r="P64" s="4"/>
      <c r="Q64" s="4"/>
      <c r="R64" s="4"/>
      <c r="S64" s="4"/>
      <c r="T64" s="4"/>
      <c r="U64" s="3">
        <f t="shared" si="10"/>
        <v>0</v>
      </c>
      <c r="V64" s="3">
        <f t="shared" si="11"/>
        <v>0</v>
      </c>
      <c r="W64" s="3">
        <f t="shared" si="12"/>
        <v>0</v>
      </c>
      <c r="X64" s="3">
        <f t="shared" si="13"/>
        <v>0</v>
      </c>
      <c r="Y64" s="3">
        <f t="shared" si="14"/>
        <v>0</v>
      </c>
      <c r="Z64" s="5"/>
      <c r="AA64" s="5"/>
      <c r="AB64" s="5"/>
      <c r="AC64" s="5"/>
      <c r="AD64" s="5"/>
      <c r="AE64" s="93" t="s">
        <v>118</v>
      </c>
      <c r="AF64" s="90"/>
      <c r="AG64" s="90">
        <v>0</v>
      </c>
      <c r="AH64" s="90">
        <v>0</v>
      </c>
      <c r="AI64" s="90">
        <v>0</v>
      </c>
      <c r="AJ64" s="90">
        <v>0</v>
      </c>
      <c r="AK64" s="90">
        <v>0</v>
      </c>
    </row>
    <row r="65" spans="4:37" ht="16">
      <c r="D65" s="17" t="s">
        <v>119</v>
      </c>
      <c r="E65" s="27"/>
      <c r="F65" s="27"/>
      <c r="G65" s="4"/>
      <c r="H65" s="4"/>
      <c r="I65" s="4"/>
      <c r="J65" s="4"/>
      <c r="K65" s="4"/>
      <c r="L65" s="4"/>
      <c r="M65" s="4"/>
      <c r="N65" s="4"/>
      <c r="O65" s="4"/>
      <c r="P65" s="4"/>
      <c r="Q65" s="4"/>
      <c r="R65" s="4"/>
      <c r="S65" s="4"/>
      <c r="T65" s="4"/>
      <c r="U65" s="3">
        <f t="shared" si="10"/>
        <v>140710</v>
      </c>
      <c r="V65" s="3">
        <f t="shared" si="11"/>
        <v>120000</v>
      </c>
      <c r="W65" s="3">
        <f t="shared" si="12"/>
        <v>332365</v>
      </c>
      <c r="X65" s="3">
        <f t="shared" si="13"/>
        <v>413710</v>
      </c>
      <c r="Y65" s="3">
        <f t="shared" si="14"/>
        <v>359978</v>
      </c>
      <c r="Z65" s="5"/>
      <c r="AA65" s="5"/>
      <c r="AB65" s="5"/>
      <c r="AC65" s="5"/>
      <c r="AD65" s="5"/>
      <c r="AE65" s="93" t="s">
        <v>119</v>
      </c>
      <c r="AF65" s="90"/>
      <c r="AG65" s="94">
        <v>140710</v>
      </c>
      <c r="AH65" s="94">
        <v>120000</v>
      </c>
      <c r="AI65" s="94">
        <v>332365</v>
      </c>
      <c r="AJ65" s="94">
        <v>413710</v>
      </c>
      <c r="AK65" s="94">
        <v>359978</v>
      </c>
    </row>
    <row r="66" spans="4:37" ht="16">
      <c r="D66" s="17" t="s">
        <v>120</v>
      </c>
      <c r="E66" s="27"/>
      <c r="F66" s="27"/>
      <c r="G66" s="5"/>
      <c r="H66" s="5"/>
      <c r="I66" s="5"/>
      <c r="J66" s="5"/>
      <c r="K66" s="5"/>
      <c r="L66" s="5"/>
      <c r="M66" s="5"/>
      <c r="N66" s="5"/>
      <c r="O66" s="5"/>
      <c r="P66" s="5"/>
      <c r="Q66" s="5"/>
      <c r="R66" s="5"/>
      <c r="S66" s="5"/>
      <c r="T66" s="5"/>
      <c r="U66" s="3">
        <f t="shared" si="10"/>
        <v>0</v>
      </c>
      <c r="V66" s="3">
        <f t="shared" si="11"/>
        <v>0</v>
      </c>
      <c r="W66" s="3">
        <f t="shared" si="12"/>
        <v>0</v>
      </c>
      <c r="X66" s="3">
        <f t="shared" si="13"/>
        <v>0</v>
      </c>
      <c r="Y66" s="3">
        <f t="shared" si="14"/>
        <v>0</v>
      </c>
      <c r="Z66" s="5"/>
      <c r="AA66" s="5"/>
      <c r="AB66" s="5"/>
      <c r="AC66" s="5"/>
      <c r="AD66" s="5"/>
      <c r="AE66" s="93" t="s">
        <v>120</v>
      </c>
      <c r="AF66" s="90"/>
      <c r="AG66" s="90">
        <v>0</v>
      </c>
      <c r="AH66" s="90">
        <v>0</v>
      </c>
      <c r="AI66" s="90">
        <v>0</v>
      </c>
      <c r="AJ66" s="90">
        <v>0</v>
      </c>
      <c r="AK66" s="90">
        <v>0</v>
      </c>
    </row>
    <row r="67" spans="4:37" ht="16">
      <c r="D67" s="17" t="s">
        <v>121</v>
      </c>
      <c r="E67" s="27"/>
      <c r="F67" s="27"/>
      <c r="G67" s="5"/>
      <c r="H67" s="5"/>
      <c r="I67" s="5"/>
      <c r="J67" s="5"/>
      <c r="K67" s="5"/>
      <c r="L67" s="5"/>
      <c r="M67" s="5"/>
      <c r="N67" s="4"/>
      <c r="O67" s="5"/>
      <c r="P67" s="5"/>
      <c r="Q67" s="5"/>
      <c r="R67" s="5"/>
      <c r="S67" s="5"/>
      <c r="T67" s="5"/>
      <c r="U67" s="3">
        <f t="shared" si="10"/>
        <v>0</v>
      </c>
      <c r="V67" s="3">
        <f t="shared" si="11"/>
        <v>0</v>
      </c>
      <c r="W67" s="3">
        <f t="shared" si="12"/>
        <v>0</v>
      </c>
      <c r="X67" s="3">
        <f t="shared" si="13"/>
        <v>0</v>
      </c>
      <c r="Y67" s="3">
        <f t="shared" si="14"/>
        <v>0</v>
      </c>
      <c r="Z67" s="5"/>
      <c r="AA67" s="5"/>
      <c r="AB67" s="5"/>
      <c r="AC67" s="5"/>
      <c r="AD67" s="5"/>
      <c r="AE67" s="93" t="s">
        <v>121</v>
      </c>
      <c r="AF67" s="90"/>
      <c r="AG67" s="90">
        <v>0</v>
      </c>
      <c r="AH67" s="90">
        <v>0</v>
      </c>
      <c r="AI67" s="90">
        <v>0</v>
      </c>
      <c r="AJ67" s="90">
        <v>0</v>
      </c>
      <c r="AK67" s="90">
        <v>0</v>
      </c>
    </row>
    <row r="68" spans="4:37" ht="16">
      <c r="D68" s="17" t="s">
        <v>122</v>
      </c>
      <c r="E68" s="27"/>
      <c r="F68" s="27"/>
      <c r="G68" s="5"/>
      <c r="H68" s="5"/>
      <c r="I68" s="5"/>
      <c r="J68" s="4"/>
      <c r="K68" s="4"/>
      <c r="L68" s="4"/>
      <c r="M68" s="4"/>
      <c r="N68" s="4"/>
      <c r="O68" s="5"/>
      <c r="P68" s="5"/>
      <c r="Q68" s="5"/>
      <c r="R68" s="5"/>
      <c r="S68" s="5"/>
      <c r="T68" s="5"/>
      <c r="U68" s="3">
        <f t="shared" si="10"/>
        <v>0</v>
      </c>
      <c r="V68" s="3">
        <f t="shared" si="11"/>
        <v>0</v>
      </c>
      <c r="W68" s="3">
        <f t="shared" si="12"/>
        <v>0</v>
      </c>
      <c r="X68" s="3">
        <f t="shared" si="13"/>
        <v>0</v>
      </c>
      <c r="Y68" s="3">
        <f t="shared" si="14"/>
        <v>0</v>
      </c>
      <c r="Z68" s="5"/>
      <c r="AA68" s="5"/>
      <c r="AB68" s="5"/>
      <c r="AC68" s="5"/>
      <c r="AD68" s="5"/>
      <c r="AE68" s="93" t="s">
        <v>122</v>
      </c>
      <c r="AF68" s="90"/>
      <c r="AG68" s="90">
        <v>0</v>
      </c>
      <c r="AH68" s="90">
        <v>0</v>
      </c>
      <c r="AI68" s="90">
        <v>0</v>
      </c>
      <c r="AJ68" s="90">
        <v>0</v>
      </c>
      <c r="AK68" s="90">
        <v>0</v>
      </c>
    </row>
    <row r="69" spans="4:37" ht="16">
      <c r="D69" s="17" t="s">
        <v>123</v>
      </c>
      <c r="E69" s="27"/>
      <c r="F69" s="27"/>
      <c r="G69" s="5"/>
      <c r="H69" s="5"/>
      <c r="I69" s="5"/>
      <c r="J69" s="5"/>
      <c r="K69" s="5"/>
      <c r="L69" s="5"/>
      <c r="M69" s="5"/>
      <c r="N69" s="5"/>
      <c r="O69" s="5"/>
      <c r="P69" s="5"/>
      <c r="Q69" s="5"/>
      <c r="R69" s="4"/>
      <c r="S69" s="4"/>
      <c r="T69" s="4"/>
      <c r="U69" s="3">
        <f t="shared" si="10"/>
        <v>2746</v>
      </c>
      <c r="V69" s="3">
        <f t="shared" si="11"/>
        <v>2606</v>
      </c>
      <c r="W69" s="3">
        <f t="shared" si="12"/>
        <v>2606</v>
      </c>
      <c r="X69" s="3">
        <f t="shared" si="13"/>
        <v>2518</v>
      </c>
      <c r="Y69" s="3">
        <f t="shared" si="14"/>
        <v>0</v>
      </c>
      <c r="Z69" s="5"/>
      <c r="AA69" s="5"/>
      <c r="AB69" s="5"/>
      <c r="AC69" s="5"/>
      <c r="AD69" s="5"/>
      <c r="AE69" s="93" t="s">
        <v>123</v>
      </c>
      <c r="AF69" s="90"/>
      <c r="AG69" s="94">
        <v>2746</v>
      </c>
      <c r="AH69" s="94">
        <v>2606</v>
      </c>
      <c r="AI69" s="94">
        <v>2606</v>
      </c>
      <c r="AJ69" s="94">
        <v>2518</v>
      </c>
      <c r="AK69" s="90">
        <v>0</v>
      </c>
    </row>
    <row r="70" spans="4:37" ht="16">
      <c r="D70" s="17" t="s">
        <v>124</v>
      </c>
      <c r="E70" s="27"/>
      <c r="F70" s="27"/>
      <c r="G70" s="5"/>
      <c r="H70" s="5"/>
      <c r="I70" s="5"/>
      <c r="J70" s="5"/>
      <c r="K70" s="5"/>
      <c r="L70" s="5"/>
      <c r="M70" s="5"/>
      <c r="N70" s="5"/>
      <c r="O70" s="5"/>
      <c r="P70" s="5"/>
      <c r="Q70" s="5"/>
      <c r="R70" s="5"/>
      <c r="S70" s="5"/>
      <c r="T70" s="5"/>
      <c r="U70" s="3">
        <f t="shared" si="10"/>
        <v>0</v>
      </c>
      <c r="V70" s="3">
        <f t="shared" si="11"/>
        <v>0</v>
      </c>
      <c r="W70" s="3">
        <f t="shared" si="12"/>
        <v>0</v>
      </c>
      <c r="X70" s="3">
        <f t="shared" si="13"/>
        <v>0</v>
      </c>
      <c r="Y70" s="3">
        <f t="shared" si="14"/>
        <v>0</v>
      </c>
      <c r="Z70" s="5"/>
      <c r="AA70" s="5"/>
      <c r="AB70" s="5"/>
      <c r="AC70" s="5"/>
      <c r="AD70" s="5"/>
      <c r="AE70" s="93" t="s">
        <v>124</v>
      </c>
      <c r="AF70" s="90"/>
      <c r="AG70" s="90">
        <v>0</v>
      </c>
      <c r="AH70" s="90">
        <v>0</v>
      </c>
      <c r="AI70" s="90">
        <v>0</v>
      </c>
      <c r="AJ70" s="90">
        <v>0</v>
      </c>
      <c r="AK70" s="90">
        <v>0</v>
      </c>
    </row>
    <row r="71" spans="4:37" ht="16">
      <c r="D71" s="17" t="s">
        <v>125</v>
      </c>
      <c r="E71" s="27"/>
      <c r="F71" s="27"/>
      <c r="G71" s="5"/>
      <c r="H71" s="5"/>
      <c r="I71" s="5"/>
      <c r="J71" s="5"/>
      <c r="K71" s="5"/>
      <c r="L71" s="5"/>
      <c r="M71" s="5"/>
      <c r="N71" s="5"/>
      <c r="O71" s="5"/>
      <c r="P71" s="5"/>
      <c r="Q71" s="5"/>
      <c r="R71" s="5"/>
      <c r="S71" s="5"/>
      <c r="T71" s="5"/>
      <c r="U71" s="3">
        <f t="shared" si="10"/>
        <v>5208</v>
      </c>
      <c r="V71" s="3">
        <f t="shared" si="11"/>
        <v>3720</v>
      </c>
      <c r="W71" s="3">
        <f t="shared" si="12"/>
        <v>3720</v>
      </c>
      <c r="X71" s="3">
        <f t="shared" si="13"/>
        <v>16562</v>
      </c>
      <c r="Y71" s="3">
        <f t="shared" si="14"/>
        <v>20700</v>
      </c>
      <c r="Z71" s="5"/>
      <c r="AA71" s="5"/>
      <c r="AB71" s="5"/>
      <c r="AC71" s="5"/>
      <c r="AD71" s="5"/>
      <c r="AE71" s="93" t="s">
        <v>125</v>
      </c>
      <c r="AF71" s="90"/>
      <c r="AG71" s="94">
        <v>5208</v>
      </c>
      <c r="AH71" s="94">
        <v>3720</v>
      </c>
      <c r="AI71" s="94">
        <v>3720</v>
      </c>
      <c r="AJ71" s="94">
        <v>16562</v>
      </c>
      <c r="AK71" s="94">
        <v>20700</v>
      </c>
    </row>
    <row r="72" spans="4:37" ht="16">
      <c r="D72" s="13" t="s">
        <v>126</v>
      </c>
      <c r="E72" s="23"/>
      <c r="F72" s="23"/>
      <c r="G72" s="3"/>
      <c r="H72" s="3"/>
      <c r="I72" s="3"/>
      <c r="J72" s="3"/>
      <c r="K72" s="3"/>
      <c r="L72" s="3"/>
      <c r="M72" s="3"/>
      <c r="N72" s="3"/>
      <c r="O72" s="3"/>
      <c r="P72" s="3"/>
      <c r="Q72" s="3"/>
      <c r="R72" s="3"/>
      <c r="S72" s="3"/>
      <c r="T72" s="3"/>
      <c r="U72" s="3">
        <f t="shared" si="10"/>
        <v>1345362</v>
      </c>
      <c r="V72" s="3">
        <f t="shared" si="11"/>
        <v>1501130</v>
      </c>
      <c r="W72" s="3">
        <f t="shared" si="12"/>
        <v>1562786</v>
      </c>
      <c r="X72" s="3">
        <f t="shared" si="13"/>
        <v>1401865</v>
      </c>
      <c r="Y72" s="3">
        <f t="shared" si="14"/>
        <v>1687947</v>
      </c>
      <c r="Z72" s="3"/>
      <c r="AA72" s="3"/>
      <c r="AB72" s="3"/>
      <c r="AC72" s="3"/>
      <c r="AD72" s="3"/>
      <c r="AE72" s="89" t="s">
        <v>126</v>
      </c>
      <c r="AF72" s="90"/>
      <c r="AG72" s="92">
        <v>1345362</v>
      </c>
      <c r="AH72" s="92">
        <v>1501130</v>
      </c>
      <c r="AI72" s="92">
        <v>1562786</v>
      </c>
      <c r="AJ72" s="92">
        <v>1401865</v>
      </c>
      <c r="AK72" s="92">
        <v>1687947</v>
      </c>
    </row>
    <row r="73" spans="4:37" ht="16">
      <c r="D73" s="14" t="s">
        <v>127</v>
      </c>
      <c r="E73" s="24"/>
      <c r="F73" s="24"/>
      <c r="G73" s="4"/>
      <c r="H73" s="4"/>
      <c r="I73" s="4"/>
      <c r="J73" s="4"/>
      <c r="K73" s="4"/>
      <c r="L73" s="4"/>
      <c r="M73" s="4"/>
      <c r="N73" s="4"/>
      <c r="O73" s="4"/>
      <c r="P73" s="4"/>
      <c r="Q73" s="4"/>
      <c r="R73" s="4"/>
      <c r="S73" s="4"/>
      <c r="T73" s="4"/>
      <c r="U73" s="3">
        <f t="shared" si="10"/>
        <v>1345362</v>
      </c>
      <c r="V73" s="3">
        <f t="shared" si="11"/>
        <v>1501130</v>
      </c>
      <c r="W73" s="3">
        <f t="shared" si="12"/>
        <v>1562786</v>
      </c>
      <c r="X73" s="3">
        <f t="shared" si="13"/>
        <v>1401865</v>
      </c>
      <c r="Y73" s="3">
        <f t="shared" si="14"/>
        <v>1687947</v>
      </c>
      <c r="Z73" s="4"/>
      <c r="AA73" s="4"/>
      <c r="AB73" s="4"/>
      <c r="AC73" s="4"/>
      <c r="AD73" s="4"/>
      <c r="AE73" s="93" t="s">
        <v>127</v>
      </c>
      <c r="AF73" s="90"/>
      <c r="AG73" s="94">
        <v>1345362</v>
      </c>
      <c r="AH73" s="94">
        <v>1501130</v>
      </c>
      <c r="AI73" s="94">
        <v>1562786</v>
      </c>
      <c r="AJ73" s="94">
        <v>1401865</v>
      </c>
      <c r="AK73" s="94">
        <v>1687947</v>
      </c>
    </row>
    <row r="74" spans="4:37" ht="16">
      <c r="D74" s="14" t="s">
        <v>128</v>
      </c>
      <c r="E74" s="24"/>
      <c r="F74" s="24"/>
      <c r="G74" s="5"/>
      <c r="H74" s="5"/>
      <c r="I74" s="5"/>
      <c r="J74" s="5"/>
      <c r="K74" s="5"/>
      <c r="L74" s="5"/>
      <c r="M74" s="5"/>
      <c r="N74" s="5"/>
      <c r="O74" s="5"/>
      <c r="P74" s="5"/>
      <c r="Q74" s="5"/>
      <c r="R74" s="5"/>
      <c r="S74" s="5"/>
      <c r="T74" s="5"/>
      <c r="U74" s="3">
        <f t="shared" si="10"/>
        <v>0</v>
      </c>
      <c r="V74" s="3">
        <f t="shared" si="11"/>
        <v>0</v>
      </c>
      <c r="W74" s="3">
        <f t="shared" si="12"/>
        <v>0</v>
      </c>
      <c r="X74" s="3">
        <f t="shared" si="13"/>
        <v>0</v>
      </c>
      <c r="Y74" s="3">
        <f t="shared" si="14"/>
        <v>0</v>
      </c>
      <c r="Z74" s="5"/>
      <c r="AA74" s="5"/>
      <c r="AB74" s="5"/>
      <c r="AC74" s="5"/>
      <c r="AD74" s="5"/>
      <c r="AE74" s="93" t="s">
        <v>128</v>
      </c>
      <c r="AF74" s="90"/>
      <c r="AG74" s="90">
        <v>0</v>
      </c>
      <c r="AH74" s="90">
        <v>0</v>
      </c>
      <c r="AI74" s="90">
        <v>0</v>
      </c>
      <c r="AJ74" s="90">
        <v>0</v>
      </c>
      <c r="AK74" s="90">
        <v>0</v>
      </c>
    </row>
    <row r="75" spans="4:37" ht="16">
      <c r="D75" s="16" t="s">
        <v>129</v>
      </c>
      <c r="E75" s="26"/>
      <c r="F75" s="26"/>
      <c r="G75" s="3"/>
      <c r="H75" s="3"/>
      <c r="I75" s="3"/>
      <c r="J75" s="3"/>
      <c r="K75" s="3"/>
      <c r="L75" s="3"/>
      <c r="M75" s="3"/>
      <c r="N75" s="3"/>
      <c r="O75" s="3"/>
      <c r="P75" s="3"/>
      <c r="Q75" s="3"/>
      <c r="R75" s="3"/>
      <c r="S75" s="3"/>
      <c r="T75" s="3"/>
      <c r="U75" s="3">
        <f t="shared" si="10"/>
        <v>1695933</v>
      </c>
      <c r="V75" s="3">
        <f t="shared" si="11"/>
        <v>1776381</v>
      </c>
      <c r="W75" s="3">
        <f t="shared" si="12"/>
        <v>2026801</v>
      </c>
      <c r="X75" s="3">
        <f t="shared" si="13"/>
        <v>1989782</v>
      </c>
      <c r="Y75" s="3">
        <f t="shared" si="14"/>
        <v>2294385</v>
      </c>
      <c r="Z75" s="3"/>
      <c r="AA75" s="3"/>
      <c r="AB75" s="3"/>
      <c r="AC75" s="3"/>
      <c r="AD75" s="3"/>
      <c r="AE75" s="89" t="s">
        <v>129</v>
      </c>
      <c r="AF75" s="90"/>
      <c r="AG75" s="92">
        <v>1695933</v>
      </c>
      <c r="AH75" s="92">
        <v>1776381</v>
      </c>
      <c r="AI75" s="92">
        <v>2026801</v>
      </c>
      <c r="AJ75" s="92">
        <v>1989782</v>
      </c>
      <c r="AK75" s="92">
        <v>2294385</v>
      </c>
    </row>
    <row r="76" spans="4:37">
      <c r="L76" s="1"/>
      <c r="M76" s="1"/>
      <c r="N76" s="1"/>
      <c r="O76" s="1"/>
      <c r="P76" s="1"/>
      <c r="Q76" s="1"/>
      <c r="R76" s="1"/>
      <c r="S76" s="1"/>
      <c r="T76" s="1"/>
      <c r="U76" s="3">
        <f t="shared" si="10"/>
        <v>0</v>
      </c>
      <c r="V76" s="3">
        <f t="shared" si="11"/>
        <v>0</v>
      </c>
      <c r="W76" s="3">
        <f t="shared" si="12"/>
        <v>0</v>
      </c>
      <c r="X76" s="3">
        <f t="shared" si="13"/>
        <v>0</v>
      </c>
      <c r="Y76" s="3">
        <f t="shared" si="14"/>
        <v>0</v>
      </c>
      <c r="Z76" s="1"/>
      <c r="AA76" s="1"/>
      <c r="AB76" s="1"/>
      <c r="AC76" s="1"/>
      <c r="AD76" s="1"/>
      <c r="AE76" s="1"/>
    </row>
    <row r="77" spans="4:37">
      <c r="D77" s="16" t="s">
        <v>130</v>
      </c>
      <c r="E77" s="26"/>
      <c r="F77" s="26"/>
      <c r="G77" s="114"/>
      <c r="H77" s="115"/>
      <c r="I77" s="117">
        <v>113969</v>
      </c>
      <c r="J77" s="117">
        <v>157696</v>
      </c>
      <c r="K77" s="117">
        <v>343002</v>
      </c>
      <c r="L77" s="117">
        <v>442040</v>
      </c>
      <c r="M77" s="117">
        <v>266931</v>
      </c>
      <c r="N77" s="117">
        <v>374293</v>
      </c>
      <c r="O77" s="117">
        <v>516355</v>
      </c>
      <c r="P77" s="117">
        <v>496638</v>
      </c>
      <c r="Q77" s="117">
        <v>687319</v>
      </c>
      <c r="R77" s="117">
        <v>564978</v>
      </c>
      <c r="S77" s="117">
        <v>448618</v>
      </c>
      <c r="T77" s="117">
        <v>700107</v>
      </c>
      <c r="U77" s="117">
        <v>886530</v>
      </c>
      <c r="V77" s="117">
        <v>672861</v>
      </c>
      <c r="W77" s="117">
        <v>443211</v>
      </c>
      <c r="X77" s="117">
        <v>748324</v>
      </c>
      <c r="Y77" s="117">
        <v>1070306</v>
      </c>
      <c r="Z77" s="3"/>
      <c r="AA77" s="3"/>
      <c r="AB77" s="3"/>
      <c r="AC77" s="3"/>
      <c r="AD77" s="3"/>
      <c r="AE77" s="16" t="s">
        <v>130</v>
      </c>
      <c r="AF77" s="8"/>
      <c r="AG77" s="3">
        <v>56580424</v>
      </c>
      <c r="AH77" s="3">
        <v>64677907</v>
      </c>
      <c r="AI77" s="3">
        <v>91279042</v>
      </c>
      <c r="AJ77" s="3">
        <v>150865360</v>
      </c>
      <c r="AK77" s="3">
        <v>142770811</v>
      </c>
    </row>
    <row r="78" spans="4:37">
      <c r="D78" s="16" t="s">
        <v>131</v>
      </c>
      <c r="E78" s="26"/>
      <c r="F78" s="26"/>
      <c r="G78" s="114"/>
      <c r="H78" s="115"/>
      <c r="I78" s="116">
        <v>0</v>
      </c>
      <c r="J78" s="116">
        <v>0</v>
      </c>
      <c r="K78" s="116">
        <v>0</v>
      </c>
      <c r="L78" s="116">
        <v>0</v>
      </c>
      <c r="M78" s="116">
        <v>0</v>
      </c>
      <c r="N78" s="116">
        <v>0</v>
      </c>
      <c r="O78" s="116">
        <v>0</v>
      </c>
      <c r="P78" s="116">
        <v>0</v>
      </c>
      <c r="Q78" s="116">
        <v>0</v>
      </c>
      <c r="R78" s="116">
        <v>0</v>
      </c>
      <c r="S78" s="116">
        <v>0</v>
      </c>
      <c r="T78" s="116">
        <v>0</v>
      </c>
      <c r="U78" s="116">
        <v>0</v>
      </c>
      <c r="V78" s="116">
        <v>0</v>
      </c>
      <c r="W78" s="116">
        <v>0</v>
      </c>
      <c r="X78" s="116">
        <v>0</v>
      </c>
      <c r="Y78" s="116">
        <v>0</v>
      </c>
      <c r="Z78" s="3"/>
      <c r="AA78" s="3"/>
      <c r="AB78" s="3"/>
      <c r="AC78" s="3"/>
      <c r="AD78" s="3"/>
      <c r="AE78" s="16" t="s">
        <v>131</v>
      </c>
      <c r="AF78" s="8"/>
      <c r="AG78" s="3">
        <v>743965</v>
      </c>
      <c r="AH78" s="3">
        <v>1019714</v>
      </c>
      <c r="AI78" s="3">
        <v>1160538</v>
      </c>
      <c r="AJ78" s="3">
        <v>1185570</v>
      </c>
      <c r="AK78" s="3">
        <v>1361536</v>
      </c>
    </row>
    <row r="79" spans="4:37">
      <c r="D79" s="16" t="s">
        <v>132</v>
      </c>
      <c r="E79" s="26"/>
      <c r="F79" s="26"/>
      <c r="G79" s="114"/>
      <c r="H79" s="115"/>
      <c r="I79" s="117">
        <v>113969</v>
      </c>
      <c r="J79" s="117">
        <v>157696</v>
      </c>
      <c r="K79" s="117">
        <v>343002</v>
      </c>
      <c r="L79" s="117">
        <v>442040</v>
      </c>
      <c r="M79" s="117">
        <v>266931</v>
      </c>
      <c r="N79" s="117">
        <v>374293</v>
      </c>
      <c r="O79" s="117">
        <v>516355</v>
      </c>
      <c r="P79" s="117">
        <v>496638</v>
      </c>
      <c r="Q79" s="117">
        <v>687319</v>
      </c>
      <c r="R79" s="117">
        <v>564978</v>
      </c>
      <c r="S79" s="117">
        <v>448618</v>
      </c>
      <c r="T79" s="117">
        <v>700107</v>
      </c>
      <c r="U79" s="117">
        <v>886530</v>
      </c>
      <c r="V79" s="117">
        <v>672861</v>
      </c>
      <c r="W79" s="117">
        <v>443211</v>
      </c>
      <c r="X79" s="117">
        <v>748324</v>
      </c>
      <c r="Y79" s="117">
        <v>1070306</v>
      </c>
      <c r="Z79" s="3"/>
      <c r="AA79" s="3"/>
      <c r="AB79" s="3"/>
      <c r="AC79" s="3"/>
      <c r="AD79" s="3"/>
      <c r="AE79" s="16" t="s">
        <v>132</v>
      </c>
      <c r="AF79" s="8"/>
      <c r="AG79" s="3">
        <v>55836458</v>
      </c>
      <c r="AH79" s="3">
        <v>63658193</v>
      </c>
      <c r="AI79" s="3">
        <v>90118503</v>
      </c>
      <c r="AJ79" s="3">
        <v>149679790</v>
      </c>
      <c r="AK79" s="3">
        <v>141409274</v>
      </c>
    </row>
    <row r="80" spans="4:37">
      <c r="D80" s="16" t="s">
        <v>133</v>
      </c>
      <c r="E80" s="26"/>
      <c r="F80" s="26"/>
      <c r="G80" s="114"/>
      <c r="H80" s="115"/>
      <c r="I80" s="117">
        <v>102445</v>
      </c>
      <c r="J80" s="117">
        <v>103966</v>
      </c>
      <c r="K80" s="117">
        <v>162240</v>
      </c>
      <c r="L80" s="117">
        <v>176102</v>
      </c>
      <c r="M80" s="117">
        <v>175160</v>
      </c>
      <c r="N80" s="117">
        <v>195408</v>
      </c>
      <c r="O80" s="117">
        <v>235374</v>
      </c>
      <c r="P80" s="117">
        <v>238695</v>
      </c>
      <c r="Q80" s="117">
        <v>299978</v>
      </c>
      <c r="R80" s="117">
        <v>269893</v>
      </c>
      <c r="S80" s="117">
        <v>256319</v>
      </c>
      <c r="T80" s="117">
        <v>279802</v>
      </c>
      <c r="U80" s="117">
        <v>288078</v>
      </c>
      <c r="V80" s="117">
        <v>219835</v>
      </c>
      <c r="W80" s="117">
        <v>213984</v>
      </c>
      <c r="X80" s="117">
        <v>285717</v>
      </c>
      <c r="Y80" s="117">
        <v>333977</v>
      </c>
      <c r="Z80" s="3"/>
      <c r="AA80" s="3"/>
      <c r="AB80" s="3"/>
      <c r="AC80" s="3"/>
      <c r="AD80" s="3"/>
      <c r="AE80" s="16" t="s">
        <v>133</v>
      </c>
      <c r="AF80" s="8"/>
      <c r="AG80" s="3">
        <v>44165626</v>
      </c>
      <c r="AH80" s="3">
        <v>52472820</v>
      </c>
      <c r="AI80" s="3">
        <v>71214454</v>
      </c>
      <c r="AJ80" s="3">
        <v>108571380</v>
      </c>
      <c r="AK80" s="3">
        <v>124645848</v>
      </c>
    </row>
    <row r="81" spans="4:37">
      <c r="D81" s="16" t="s">
        <v>134</v>
      </c>
      <c r="E81" s="26"/>
      <c r="F81" s="26"/>
      <c r="G81" s="114"/>
      <c r="H81" s="115"/>
      <c r="I81" s="117">
        <v>11524</v>
      </c>
      <c r="J81" s="117">
        <v>53730</v>
      </c>
      <c r="K81" s="117">
        <v>180762</v>
      </c>
      <c r="L81" s="117">
        <v>265937</v>
      </c>
      <c r="M81" s="117">
        <v>91771</v>
      </c>
      <c r="N81" s="117">
        <v>178885</v>
      </c>
      <c r="O81" s="117">
        <v>280980</v>
      </c>
      <c r="P81" s="117">
        <v>257944</v>
      </c>
      <c r="Q81" s="117">
        <v>387341</v>
      </c>
      <c r="R81" s="117">
        <v>295085</v>
      </c>
      <c r="S81" s="117">
        <v>192300</v>
      </c>
      <c r="T81" s="117">
        <v>420305</v>
      </c>
      <c r="U81" s="117">
        <v>598453</v>
      </c>
      <c r="V81" s="117">
        <v>453026</v>
      </c>
      <c r="W81" s="117">
        <v>229227</v>
      </c>
      <c r="X81" s="117">
        <v>462607</v>
      </c>
      <c r="Y81" s="117">
        <v>736330</v>
      </c>
      <c r="Z81" s="3"/>
      <c r="AA81" s="3"/>
      <c r="AB81" s="3"/>
      <c r="AC81" s="3"/>
      <c r="AD81" s="3"/>
      <c r="AE81" s="16" t="s">
        <v>134</v>
      </c>
      <c r="AF81" s="8"/>
      <c r="AG81" s="3">
        <v>11670832</v>
      </c>
      <c r="AH81" s="3">
        <v>11185372</v>
      </c>
      <c r="AI81" s="3">
        <v>18904050</v>
      </c>
      <c r="AJ81" s="3">
        <v>41108410</v>
      </c>
      <c r="AK81" s="3">
        <v>16763426</v>
      </c>
    </row>
    <row r="82" spans="4:37">
      <c r="D82" s="16" t="s">
        <v>135</v>
      </c>
      <c r="E82" s="26"/>
      <c r="F82" s="26"/>
      <c r="G82" s="114"/>
      <c r="H82" s="115"/>
      <c r="I82" s="116">
        <v>360</v>
      </c>
      <c r="J82" s="117">
        <v>1259</v>
      </c>
      <c r="K82" s="117">
        <v>9712</v>
      </c>
      <c r="L82" s="117">
        <v>27453</v>
      </c>
      <c r="M82" s="117">
        <v>19356</v>
      </c>
      <c r="N82" s="117">
        <v>9683</v>
      </c>
      <c r="O82" s="117">
        <v>9032</v>
      </c>
      <c r="P82" s="117">
        <v>22481</v>
      </c>
      <c r="Q82" s="117">
        <v>24268</v>
      </c>
      <c r="R82" s="117">
        <v>27104</v>
      </c>
      <c r="S82" s="117">
        <v>33748</v>
      </c>
      <c r="T82" s="117">
        <v>25071</v>
      </c>
      <c r="U82" s="117">
        <v>40248</v>
      </c>
      <c r="V82" s="117">
        <v>51778</v>
      </c>
      <c r="W82" s="117">
        <v>45962</v>
      </c>
      <c r="X82" s="117">
        <v>35534</v>
      </c>
      <c r="Y82" s="117">
        <v>50008</v>
      </c>
      <c r="Z82" s="3"/>
      <c r="AA82" s="3"/>
      <c r="AB82" s="3"/>
      <c r="AC82" s="3"/>
      <c r="AD82" s="3"/>
      <c r="AE82" s="16" t="s">
        <v>135</v>
      </c>
      <c r="AF82" s="8"/>
      <c r="AG82" s="3">
        <v>294408</v>
      </c>
      <c r="AH82" s="3">
        <v>471054</v>
      </c>
      <c r="AI82" s="3">
        <v>1004790</v>
      </c>
      <c r="AJ82" s="3">
        <v>3071441</v>
      </c>
      <c r="AK82" s="3">
        <v>3743651</v>
      </c>
    </row>
    <row r="83" spans="4:37">
      <c r="D83" s="12" t="s">
        <v>136</v>
      </c>
      <c r="E83" s="22"/>
      <c r="F83" s="22"/>
      <c r="G83" s="114"/>
      <c r="H83" s="115"/>
      <c r="I83" s="116">
        <v>0</v>
      </c>
      <c r="J83" s="116">
        <v>0</v>
      </c>
      <c r="K83" s="117">
        <v>85709</v>
      </c>
      <c r="L83" s="117">
        <v>71537</v>
      </c>
      <c r="M83" s="117">
        <v>67520</v>
      </c>
      <c r="N83" s="117">
        <v>74294</v>
      </c>
      <c r="O83" s="117">
        <v>73311</v>
      </c>
      <c r="P83" s="117">
        <v>48194</v>
      </c>
      <c r="Q83" s="117">
        <v>49649</v>
      </c>
      <c r="R83" s="117">
        <v>33124</v>
      </c>
      <c r="S83" s="117">
        <v>76879</v>
      </c>
      <c r="T83" s="116">
        <v>412</v>
      </c>
      <c r="U83" s="117">
        <v>-17622</v>
      </c>
      <c r="V83" s="117">
        <v>8154</v>
      </c>
      <c r="W83" s="117">
        <v>8621</v>
      </c>
      <c r="X83" s="117">
        <v>33030</v>
      </c>
      <c r="Y83" s="117">
        <v>35242</v>
      </c>
      <c r="Z83" s="3"/>
      <c r="AA83" s="3"/>
      <c r="AB83" s="3"/>
      <c r="AC83" s="3"/>
      <c r="AD83" s="3"/>
      <c r="AE83" s="12" t="s">
        <v>136</v>
      </c>
      <c r="AF83" s="8"/>
      <c r="AG83" s="3">
        <v>772317</v>
      </c>
      <c r="AH83" s="3">
        <v>1181676</v>
      </c>
      <c r="AI83" s="3">
        <v>2837406</v>
      </c>
      <c r="AJ83" s="3">
        <v>3731542</v>
      </c>
      <c r="AK83" s="3">
        <v>7026723</v>
      </c>
    </row>
    <row r="84" spans="4:37">
      <c r="D84" s="18" t="s">
        <v>137</v>
      </c>
      <c r="E84" s="28"/>
      <c r="F84" s="28"/>
      <c r="G84" s="118"/>
      <c r="H84" s="115"/>
      <c r="I84" s="116">
        <v>0</v>
      </c>
      <c r="J84" s="116">
        <v>0</v>
      </c>
      <c r="K84" s="117">
        <v>85709</v>
      </c>
      <c r="L84" s="117">
        <v>71537</v>
      </c>
      <c r="M84" s="117">
        <v>67520</v>
      </c>
      <c r="N84" s="117">
        <v>74294</v>
      </c>
      <c r="O84" s="117">
        <v>73260</v>
      </c>
      <c r="P84" s="117">
        <v>48062</v>
      </c>
      <c r="Q84" s="117">
        <v>35680</v>
      </c>
      <c r="R84" s="117">
        <v>29613</v>
      </c>
      <c r="S84" s="117">
        <v>38438</v>
      </c>
      <c r="T84" s="117">
        <v>17282</v>
      </c>
      <c r="U84" s="117">
        <v>15048</v>
      </c>
      <c r="V84" s="117">
        <v>14364</v>
      </c>
      <c r="W84" s="117">
        <v>8621</v>
      </c>
      <c r="X84" s="117">
        <v>33030</v>
      </c>
      <c r="Y84" s="117">
        <v>35242</v>
      </c>
      <c r="Z84" s="3"/>
      <c r="AA84" s="3"/>
      <c r="AB84" s="3"/>
      <c r="AC84" s="3"/>
      <c r="AD84" s="3"/>
      <c r="AE84" s="18" t="s">
        <v>137</v>
      </c>
      <c r="AF84" s="8"/>
      <c r="AG84" s="3">
        <v>539861</v>
      </c>
      <c r="AH84" s="3">
        <v>936710</v>
      </c>
      <c r="AI84" s="3">
        <v>2191681</v>
      </c>
      <c r="AJ84" s="3">
        <v>2525823</v>
      </c>
      <c r="AK84" s="3">
        <v>3083638</v>
      </c>
    </row>
    <row r="85" spans="4:37" ht="30">
      <c r="D85" s="16" t="s">
        <v>138</v>
      </c>
      <c r="E85" s="26"/>
      <c r="F85" s="26"/>
      <c r="G85" s="114"/>
      <c r="H85" s="115"/>
      <c r="I85" s="116">
        <v>0</v>
      </c>
      <c r="J85" s="116">
        <v>0</v>
      </c>
      <c r="K85" s="116">
        <v>0</v>
      </c>
      <c r="L85" s="116">
        <v>0</v>
      </c>
      <c r="M85" s="116">
        <v>0</v>
      </c>
      <c r="N85" s="116">
        <v>51</v>
      </c>
      <c r="O85" s="116">
        <v>10</v>
      </c>
      <c r="P85" s="116">
        <v>20</v>
      </c>
      <c r="Q85" s="116">
        <v>0</v>
      </c>
      <c r="R85" s="116">
        <v>-371</v>
      </c>
      <c r="S85" s="117">
        <v>9712</v>
      </c>
      <c r="T85" s="117">
        <v>-13092</v>
      </c>
      <c r="U85" s="117">
        <v>11909</v>
      </c>
      <c r="V85" s="117">
        <v>7479</v>
      </c>
      <c r="W85" s="117">
        <v>-7525</v>
      </c>
      <c r="X85" s="117">
        <v>24752</v>
      </c>
      <c r="Y85" s="117">
        <v>20074</v>
      </c>
      <c r="Z85" s="2"/>
      <c r="AA85" s="2"/>
      <c r="AB85" s="2"/>
      <c r="AC85" s="2"/>
      <c r="AD85" s="2"/>
      <c r="AE85" s="16" t="s">
        <v>138</v>
      </c>
      <c r="AF85" s="8"/>
      <c r="AG85" s="2">
        <v>0</v>
      </c>
      <c r="AH85" s="3">
        <v>-1431</v>
      </c>
      <c r="AI85" s="3">
        <v>1965</v>
      </c>
      <c r="AJ85" s="3">
        <v>4465</v>
      </c>
      <c r="AK85" s="3">
        <v>-1073</v>
      </c>
    </row>
    <row r="86" spans="4:37">
      <c r="D86" s="16" t="s">
        <v>139</v>
      </c>
      <c r="E86" s="26"/>
      <c r="F86" s="26"/>
      <c r="G86" s="114"/>
      <c r="H86" s="115"/>
      <c r="I86" s="116">
        <v>0</v>
      </c>
      <c r="J86" s="116">
        <v>0</v>
      </c>
      <c r="K86" s="116">
        <v>0</v>
      </c>
      <c r="L86" s="116">
        <v>0</v>
      </c>
      <c r="M86" s="116">
        <v>0</v>
      </c>
      <c r="N86" s="116">
        <v>0</v>
      </c>
      <c r="O86" s="116">
        <v>0</v>
      </c>
      <c r="P86" s="116">
        <v>0</v>
      </c>
      <c r="Q86" s="116">
        <v>0</v>
      </c>
      <c r="R86" s="116">
        <v>0</v>
      </c>
      <c r="S86" s="116">
        <v>0</v>
      </c>
      <c r="T86" s="116">
        <v>0</v>
      </c>
      <c r="U86" s="116">
        <v>0</v>
      </c>
      <c r="V86" s="116">
        <v>0</v>
      </c>
      <c r="W86" s="116">
        <v>0</v>
      </c>
      <c r="X86" s="116">
        <v>0</v>
      </c>
      <c r="Y86" s="116">
        <v>0</v>
      </c>
      <c r="Z86" s="3"/>
      <c r="AA86" s="3"/>
      <c r="AB86" s="3"/>
      <c r="AC86" s="3"/>
      <c r="AD86" s="3"/>
      <c r="AE86" s="16" t="s">
        <v>139</v>
      </c>
      <c r="AF86" s="8"/>
      <c r="AG86" s="3">
        <v>676809</v>
      </c>
      <c r="AH86" s="3">
        <v>873334</v>
      </c>
      <c r="AI86" s="3">
        <v>1090796</v>
      </c>
      <c r="AJ86" s="3">
        <v>2120068</v>
      </c>
      <c r="AK86" s="3">
        <v>2665806</v>
      </c>
    </row>
    <row r="87" spans="4:37">
      <c r="D87" s="16" t="s">
        <v>140</v>
      </c>
      <c r="E87" s="26"/>
      <c r="F87" s="26"/>
      <c r="G87" s="114"/>
      <c r="H87" s="115"/>
      <c r="I87" s="117">
        <v>8147</v>
      </c>
      <c r="J87" s="117">
        <v>13882</v>
      </c>
      <c r="K87" s="117">
        <v>8868</v>
      </c>
      <c r="L87" s="117">
        <v>9697</v>
      </c>
      <c r="M87" s="117">
        <v>12368</v>
      </c>
      <c r="N87" s="117">
        <v>15380</v>
      </c>
      <c r="O87" s="117">
        <v>20488</v>
      </c>
      <c r="P87" s="117">
        <v>22837</v>
      </c>
      <c r="Q87" s="117">
        <v>47979</v>
      </c>
      <c r="R87" s="117">
        <v>21747</v>
      </c>
      <c r="S87" s="117">
        <v>31238</v>
      </c>
      <c r="T87" s="117">
        <v>36746</v>
      </c>
      <c r="U87" s="117">
        <v>33366</v>
      </c>
      <c r="V87" s="117">
        <v>33329</v>
      </c>
      <c r="W87" s="117">
        <v>32063</v>
      </c>
      <c r="X87" s="117">
        <v>58559</v>
      </c>
      <c r="Y87" s="117">
        <v>68331</v>
      </c>
      <c r="Z87" s="3"/>
      <c r="AA87" s="3"/>
      <c r="AB87" s="3"/>
      <c r="AC87" s="3"/>
      <c r="AD87" s="3"/>
      <c r="AE87" s="16" t="s">
        <v>140</v>
      </c>
      <c r="AF87" s="8"/>
      <c r="AG87" s="3">
        <v>444025</v>
      </c>
      <c r="AH87" s="3">
        <v>569006</v>
      </c>
      <c r="AI87" s="3">
        <v>690299</v>
      </c>
      <c r="AJ87" s="3">
        <v>1324262</v>
      </c>
      <c r="AK87" s="3">
        <v>1019444</v>
      </c>
    </row>
    <row r="88" spans="4:37" ht="30">
      <c r="D88" s="16" t="s">
        <v>141</v>
      </c>
      <c r="E88" s="26"/>
      <c r="F88" s="26"/>
      <c r="G88" s="114"/>
      <c r="H88" s="115"/>
      <c r="I88" s="117">
        <v>3737</v>
      </c>
      <c r="J88" s="117">
        <v>41107</v>
      </c>
      <c r="K88" s="117">
        <v>95897</v>
      </c>
      <c r="L88" s="117">
        <v>212157</v>
      </c>
      <c r="M88" s="117">
        <v>31238</v>
      </c>
      <c r="N88" s="117">
        <v>98944</v>
      </c>
      <c r="O88" s="117">
        <v>196224</v>
      </c>
      <c r="P88" s="117">
        <v>209414</v>
      </c>
      <c r="Q88" s="117">
        <v>313981</v>
      </c>
      <c r="R88" s="117">
        <v>266948</v>
      </c>
      <c r="S88" s="117">
        <v>127643</v>
      </c>
      <c r="T88" s="117">
        <v>395126</v>
      </c>
      <c r="U88" s="117">
        <v>634865</v>
      </c>
      <c r="V88" s="117">
        <v>470800</v>
      </c>
      <c r="W88" s="117">
        <v>226980</v>
      </c>
      <c r="X88" s="117">
        <v>431304</v>
      </c>
      <c r="Y88" s="117">
        <v>702838</v>
      </c>
      <c r="Z88" s="3"/>
      <c r="AA88" s="3"/>
      <c r="AB88" s="3"/>
      <c r="AC88" s="3"/>
      <c r="AD88" s="3"/>
      <c r="AE88" s="16" t="s">
        <v>141</v>
      </c>
      <c r="AF88" s="8"/>
      <c r="AG88" s="3">
        <v>10072089</v>
      </c>
      <c r="AH88" s="3">
        <v>9030980</v>
      </c>
      <c r="AI88" s="3">
        <v>15292304</v>
      </c>
      <c r="AJ88" s="3">
        <v>37008443</v>
      </c>
      <c r="AK88" s="3">
        <v>9794031</v>
      </c>
    </row>
    <row r="89" spans="4:37">
      <c r="D89" s="16" t="s">
        <v>142</v>
      </c>
      <c r="E89" s="26"/>
      <c r="F89" s="26"/>
      <c r="G89" s="114"/>
      <c r="H89" s="115"/>
      <c r="I89" s="116">
        <v>4</v>
      </c>
      <c r="J89" s="116">
        <v>305</v>
      </c>
      <c r="K89" s="116">
        <v>265</v>
      </c>
      <c r="L89" s="116">
        <v>409</v>
      </c>
      <c r="M89" s="116">
        <v>77</v>
      </c>
      <c r="N89" s="117">
        <v>3247</v>
      </c>
      <c r="O89" s="117">
        <v>12539</v>
      </c>
      <c r="P89" s="116">
        <v>974</v>
      </c>
      <c r="Q89" s="117">
        <v>1872</v>
      </c>
      <c r="R89" s="116">
        <v>515</v>
      </c>
      <c r="S89" s="116">
        <v>879</v>
      </c>
      <c r="T89" s="116">
        <v>53</v>
      </c>
      <c r="U89" s="116">
        <v>16</v>
      </c>
      <c r="V89" s="116">
        <v>84</v>
      </c>
      <c r="W89" s="116">
        <v>59</v>
      </c>
      <c r="X89" s="116">
        <v>368</v>
      </c>
      <c r="Y89" s="117">
        <v>4630</v>
      </c>
      <c r="Z89" s="2"/>
      <c r="AA89" s="2"/>
      <c r="AB89" s="2"/>
      <c r="AC89" s="2"/>
      <c r="AD89" s="2"/>
      <c r="AE89" s="16" t="s">
        <v>142</v>
      </c>
      <c r="AF89" s="8"/>
      <c r="AG89" s="3">
        <v>488857</v>
      </c>
      <c r="AH89" s="3">
        <v>657681</v>
      </c>
      <c r="AI89" s="3">
        <v>654081</v>
      </c>
      <c r="AJ89" s="3">
        <v>796666</v>
      </c>
      <c r="AK89" s="3">
        <v>872025</v>
      </c>
    </row>
    <row r="90" spans="4:37">
      <c r="D90" s="16" t="s">
        <v>143</v>
      </c>
      <c r="E90" s="26"/>
      <c r="F90" s="26"/>
      <c r="G90" s="114"/>
      <c r="H90" s="115"/>
      <c r="I90" s="116">
        <v>3</v>
      </c>
      <c r="J90" s="116">
        <v>299</v>
      </c>
      <c r="K90" s="116">
        <v>228</v>
      </c>
      <c r="L90" s="116">
        <v>575</v>
      </c>
      <c r="M90" s="116">
        <v>0</v>
      </c>
      <c r="N90" s="117">
        <v>2715</v>
      </c>
      <c r="O90" s="117">
        <v>11394</v>
      </c>
      <c r="P90" s="117">
        <v>1146</v>
      </c>
      <c r="Q90" s="117">
        <v>2125</v>
      </c>
      <c r="R90" s="116">
        <v>451</v>
      </c>
      <c r="S90" s="116">
        <v>22</v>
      </c>
      <c r="T90" s="116">
        <v>9</v>
      </c>
      <c r="U90" s="116">
        <v>0</v>
      </c>
      <c r="V90" s="116">
        <v>0</v>
      </c>
      <c r="W90" s="116">
        <v>0</v>
      </c>
      <c r="X90" s="117">
        <v>1475</v>
      </c>
      <c r="Y90" s="116">
        <v>0</v>
      </c>
      <c r="Z90" s="3"/>
      <c r="AA90" s="3"/>
      <c r="AB90" s="3"/>
      <c r="AC90" s="3"/>
      <c r="AD90" s="3"/>
      <c r="AE90" s="16" t="s">
        <v>143</v>
      </c>
      <c r="AF90" s="8"/>
      <c r="AG90" s="3">
        <v>489873</v>
      </c>
      <c r="AH90" s="3">
        <v>591998</v>
      </c>
      <c r="AI90" s="3">
        <v>589418</v>
      </c>
      <c r="AJ90" s="3">
        <v>748332</v>
      </c>
      <c r="AK90" s="3">
        <v>743114</v>
      </c>
    </row>
    <row r="91" spans="4:37">
      <c r="D91" s="16" t="s">
        <v>144</v>
      </c>
      <c r="E91" s="26"/>
      <c r="F91" s="26"/>
      <c r="G91" s="114"/>
      <c r="H91" s="115"/>
      <c r="I91" s="116">
        <v>1</v>
      </c>
      <c r="J91" s="116">
        <v>6</v>
      </c>
      <c r="K91" s="116">
        <v>36</v>
      </c>
      <c r="L91" s="116">
        <v>-166</v>
      </c>
      <c r="M91" s="116">
        <v>77</v>
      </c>
      <c r="N91" s="116">
        <v>532</v>
      </c>
      <c r="O91" s="117">
        <v>1145</v>
      </c>
      <c r="P91" s="116">
        <v>-172</v>
      </c>
      <c r="Q91" s="116">
        <v>-253</v>
      </c>
      <c r="R91" s="116">
        <v>64</v>
      </c>
      <c r="S91" s="116">
        <v>857</v>
      </c>
      <c r="T91" s="116">
        <v>45</v>
      </c>
      <c r="U91" s="116">
        <v>16</v>
      </c>
      <c r="V91" s="116">
        <v>84</v>
      </c>
      <c r="W91" s="116">
        <v>59</v>
      </c>
      <c r="X91" s="117">
        <v>-1107</v>
      </c>
      <c r="Y91" s="117">
        <v>4630</v>
      </c>
      <c r="Z91" s="2"/>
      <c r="AA91" s="2"/>
      <c r="AB91" s="2"/>
      <c r="AC91" s="2"/>
      <c r="AD91" s="2"/>
      <c r="AE91" s="16" t="s">
        <v>144</v>
      </c>
      <c r="AF91" s="8"/>
      <c r="AG91" s="3">
        <v>-1016</v>
      </c>
      <c r="AH91" s="3">
        <v>65682</v>
      </c>
      <c r="AI91" s="3">
        <v>64663</v>
      </c>
      <c r="AJ91" s="3">
        <v>48334</v>
      </c>
      <c r="AK91" s="3">
        <v>128910</v>
      </c>
    </row>
    <row r="92" spans="4:37">
      <c r="D92" s="16" t="s">
        <v>145</v>
      </c>
      <c r="E92" s="26"/>
      <c r="F92" s="26"/>
      <c r="G92" s="114"/>
      <c r="H92" s="115"/>
      <c r="I92" s="117">
        <v>3738</v>
      </c>
      <c r="J92" s="117">
        <v>41113</v>
      </c>
      <c r="K92" s="117">
        <v>95933</v>
      </c>
      <c r="L92" s="117">
        <v>211991</v>
      </c>
      <c r="M92" s="117">
        <v>31316</v>
      </c>
      <c r="N92" s="117">
        <v>99477</v>
      </c>
      <c r="O92" s="117">
        <v>197369</v>
      </c>
      <c r="P92" s="117">
        <v>209242</v>
      </c>
      <c r="Q92" s="117">
        <v>313728</v>
      </c>
      <c r="R92" s="117">
        <v>267012</v>
      </c>
      <c r="S92" s="117">
        <v>128500</v>
      </c>
      <c r="T92" s="117">
        <v>395170</v>
      </c>
      <c r="U92" s="117">
        <v>634882</v>
      </c>
      <c r="V92" s="117">
        <v>470884</v>
      </c>
      <c r="W92" s="117">
        <v>227039</v>
      </c>
      <c r="X92" s="117">
        <v>430196</v>
      </c>
      <c r="Y92" s="117">
        <v>707468</v>
      </c>
      <c r="Z92" s="3"/>
      <c r="AA92" s="3"/>
      <c r="AB92" s="3"/>
      <c r="AC92" s="3"/>
      <c r="AD92" s="3"/>
      <c r="AE92" s="16" t="s">
        <v>145</v>
      </c>
      <c r="AF92" s="8"/>
      <c r="AG92" s="3">
        <v>10071073</v>
      </c>
      <c r="AH92" s="3">
        <v>9096662</v>
      </c>
      <c r="AI92" s="3">
        <v>15356967</v>
      </c>
      <c r="AJ92" s="3">
        <v>37056778</v>
      </c>
      <c r="AK92" s="3">
        <v>9922941</v>
      </c>
    </row>
    <row r="93" spans="4:37">
      <c r="D93" s="16" t="s">
        <v>146</v>
      </c>
      <c r="E93" s="26"/>
      <c r="F93" s="26"/>
      <c r="G93" s="114"/>
      <c r="H93" s="115"/>
      <c r="I93" s="117">
        <v>1047</v>
      </c>
      <c r="J93" s="117">
        <v>11512</v>
      </c>
      <c r="K93" s="117">
        <v>26861</v>
      </c>
      <c r="L93" s="117">
        <v>37130</v>
      </c>
      <c r="M93" s="117">
        <v>7693</v>
      </c>
      <c r="N93" s="117">
        <v>24865</v>
      </c>
      <c r="O93" s="117">
        <v>48056</v>
      </c>
      <c r="P93" s="117">
        <v>48494</v>
      </c>
      <c r="Q93" s="117">
        <v>71902</v>
      </c>
      <c r="R93" s="117">
        <v>54741</v>
      </c>
      <c r="S93" s="117">
        <v>19104</v>
      </c>
      <c r="T93" s="117">
        <v>74221</v>
      </c>
      <c r="U93" s="117">
        <v>120664</v>
      </c>
      <c r="V93" s="117">
        <v>89475</v>
      </c>
      <c r="W93" s="117">
        <v>43692</v>
      </c>
      <c r="X93" s="117">
        <v>70154</v>
      </c>
      <c r="Y93" s="117">
        <v>127262</v>
      </c>
      <c r="Z93" s="3"/>
      <c r="AA93" s="3"/>
      <c r="AB93" s="3"/>
      <c r="AC93" s="3"/>
      <c r="AD93" s="3"/>
      <c r="AE93" s="16" t="s">
        <v>146</v>
      </c>
      <c r="AF93" s="8"/>
      <c r="AG93" s="3">
        <v>1506320</v>
      </c>
      <c r="AH93" s="3">
        <v>1603308</v>
      </c>
      <c r="AI93" s="3">
        <v>1784568</v>
      </c>
      <c r="AJ93" s="3">
        <v>2855306</v>
      </c>
      <c r="AK93" s="3">
        <v>1001020</v>
      </c>
    </row>
    <row r="94" spans="4:37">
      <c r="D94" s="16" t="s">
        <v>147</v>
      </c>
      <c r="E94" s="26"/>
      <c r="F94" s="26"/>
      <c r="G94" s="114"/>
      <c r="H94" s="115"/>
      <c r="I94" s="116">
        <v>0</v>
      </c>
      <c r="J94" s="116">
        <v>0</v>
      </c>
      <c r="K94" s="116">
        <v>0</v>
      </c>
      <c r="L94" s="116">
        <v>0</v>
      </c>
      <c r="M94" s="116">
        <v>-20</v>
      </c>
      <c r="N94" s="116">
        <v>0</v>
      </c>
      <c r="O94" s="116">
        <v>-678</v>
      </c>
      <c r="P94" s="116">
        <v>-36</v>
      </c>
      <c r="Q94" s="116">
        <v>-367</v>
      </c>
      <c r="R94" s="116">
        <v>14</v>
      </c>
      <c r="S94" s="116">
        <v>-299</v>
      </c>
      <c r="T94" s="116">
        <v>-150</v>
      </c>
      <c r="U94" s="116">
        <v>130</v>
      </c>
      <c r="V94" s="116">
        <v>130</v>
      </c>
      <c r="W94" s="116">
        <v>130</v>
      </c>
      <c r="X94" s="116">
        <v>130</v>
      </c>
      <c r="Y94" s="116">
        <v>130</v>
      </c>
      <c r="Z94" s="2"/>
      <c r="AA94" s="2"/>
      <c r="AB94" s="2"/>
      <c r="AC94" s="2"/>
      <c r="AD94" s="2"/>
      <c r="AE94" s="16" t="s">
        <v>147</v>
      </c>
      <c r="AF94" s="8"/>
      <c r="AG94" s="3">
        <v>-35798</v>
      </c>
      <c r="AH94" s="3">
        <v>-84894</v>
      </c>
      <c r="AI94" s="3">
        <v>66235</v>
      </c>
      <c r="AJ94" s="3">
        <v>-319484</v>
      </c>
      <c r="AK94" s="3">
        <v>477492</v>
      </c>
    </row>
    <row r="95" spans="4:37">
      <c r="D95" s="16" t="s">
        <v>148</v>
      </c>
      <c r="E95" s="26"/>
      <c r="F95" s="26"/>
      <c r="G95" s="114"/>
      <c r="H95" s="115"/>
      <c r="I95" s="117">
        <v>1047</v>
      </c>
      <c r="J95" s="117">
        <v>11512</v>
      </c>
      <c r="K95" s="117">
        <v>26861</v>
      </c>
      <c r="L95" s="117">
        <v>37130</v>
      </c>
      <c r="M95" s="117">
        <v>7674</v>
      </c>
      <c r="N95" s="117">
        <v>24865</v>
      </c>
      <c r="O95" s="117">
        <v>47378</v>
      </c>
      <c r="P95" s="117">
        <v>48458</v>
      </c>
      <c r="Q95" s="117">
        <v>71535</v>
      </c>
      <c r="R95" s="117">
        <v>54755</v>
      </c>
      <c r="S95" s="117">
        <v>18805</v>
      </c>
      <c r="T95" s="117">
        <v>74071</v>
      </c>
      <c r="U95" s="117">
        <v>120794</v>
      </c>
      <c r="V95" s="117">
        <v>89605</v>
      </c>
      <c r="W95" s="117">
        <v>43823</v>
      </c>
      <c r="X95" s="117">
        <v>70284</v>
      </c>
      <c r="Y95" s="117">
        <v>127393</v>
      </c>
      <c r="Z95" s="3"/>
      <c r="AA95" s="3"/>
      <c r="AB95" s="3"/>
      <c r="AC95" s="3"/>
      <c r="AD95" s="3"/>
      <c r="AE95" s="16" t="s">
        <v>148</v>
      </c>
      <c r="AF95" s="8"/>
      <c r="AG95" s="3">
        <v>1470522</v>
      </c>
      <c r="AH95" s="3">
        <v>1518414</v>
      </c>
      <c r="AI95" s="3">
        <v>1850803</v>
      </c>
      <c r="AJ95" s="3">
        <v>2535823</v>
      </c>
      <c r="AK95" s="3">
        <v>1478512</v>
      </c>
    </row>
    <row r="96" spans="4:37" ht="30">
      <c r="D96" s="16" t="s">
        <v>149</v>
      </c>
      <c r="E96" s="26"/>
      <c r="F96" s="26"/>
      <c r="G96" s="114"/>
      <c r="H96" s="115"/>
      <c r="I96" s="117">
        <v>2691</v>
      </c>
      <c r="J96" s="117">
        <v>29602</v>
      </c>
      <c r="K96" s="117">
        <v>69072</v>
      </c>
      <c r="L96" s="117">
        <v>174861</v>
      </c>
      <c r="M96" s="117">
        <v>23642</v>
      </c>
      <c r="N96" s="117">
        <v>74612</v>
      </c>
      <c r="O96" s="117">
        <v>149991</v>
      </c>
      <c r="P96" s="117">
        <v>160784</v>
      </c>
      <c r="Q96" s="117">
        <v>242193</v>
      </c>
      <c r="R96" s="117">
        <v>212257</v>
      </c>
      <c r="S96" s="117">
        <v>109695</v>
      </c>
      <c r="T96" s="117">
        <v>321100</v>
      </c>
      <c r="U96" s="117">
        <v>514087</v>
      </c>
      <c r="V96" s="117">
        <v>381279</v>
      </c>
      <c r="W96" s="117">
        <v>183216</v>
      </c>
      <c r="X96" s="117">
        <v>359912</v>
      </c>
      <c r="Y96" s="117">
        <v>580075</v>
      </c>
      <c r="Z96" s="3"/>
      <c r="AA96" s="3"/>
      <c r="AB96" s="3"/>
      <c r="AC96" s="3"/>
      <c r="AD96" s="3"/>
      <c r="AE96" s="16" t="s">
        <v>149</v>
      </c>
      <c r="AF96" s="8"/>
      <c r="AG96" s="3">
        <v>8600551</v>
      </c>
      <c r="AH96" s="3">
        <v>7578248</v>
      </c>
      <c r="AI96" s="3">
        <v>13506164</v>
      </c>
      <c r="AJ96" s="3">
        <v>34520955</v>
      </c>
      <c r="AK96" s="3">
        <v>8444429</v>
      </c>
    </row>
    <row r="97" spans="4:37">
      <c r="D97" s="16" t="s">
        <v>150</v>
      </c>
      <c r="E97" s="26"/>
      <c r="F97" s="26"/>
      <c r="G97" s="114"/>
      <c r="H97" s="115"/>
      <c r="I97" s="116">
        <v>0</v>
      </c>
      <c r="J97" s="116">
        <v>0</v>
      </c>
      <c r="K97" s="116">
        <v>0</v>
      </c>
      <c r="L97" s="116">
        <v>0</v>
      </c>
      <c r="M97" s="116">
        <v>0</v>
      </c>
      <c r="N97" s="116">
        <v>0</v>
      </c>
      <c r="O97" s="117">
        <v>3597</v>
      </c>
      <c r="P97" s="117">
        <v>4394</v>
      </c>
      <c r="Q97" s="117">
        <v>2866</v>
      </c>
      <c r="R97" s="117">
        <v>3278</v>
      </c>
      <c r="S97" s="117">
        <v>6058</v>
      </c>
      <c r="T97" s="117">
        <v>6950</v>
      </c>
      <c r="U97" s="117">
        <v>6932</v>
      </c>
      <c r="V97" s="117">
        <v>6220</v>
      </c>
      <c r="W97" s="117">
        <v>4694</v>
      </c>
      <c r="X97" s="117">
        <v>6695</v>
      </c>
      <c r="Y97" s="117">
        <v>6721</v>
      </c>
      <c r="Z97" s="2"/>
      <c r="AA97" s="2"/>
      <c r="AB97" s="2"/>
      <c r="AC97" s="2"/>
      <c r="AD97" s="2"/>
      <c r="AE97" s="16" t="s">
        <v>150</v>
      </c>
      <c r="AF97" s="8"/>
      <c r="AG97" s="3">
        <v>27536</v>
      </c>
      <c r="AH97" s="3">
        <v>50805</v>
      </c>
      <c r="AI97" s="3">
        <v>55864</v>
      </c>
      <c r="AJ97" s="3">
        <v>42812</v>
      </c>
      <c r="AK97" s="3">
        <v>-39081</v>
      </c>
    </row>
    <row r="98" spans="4:37" ht="30">
      <c r="D98" s="16" t="s">
        <v>151</v>
      </c>
      <c r="E98" s="26"/>
      <c r="F98" s="26"/>
      <c r="G98" s="114"/>
      <c r="H98" s="115"/>
      <c r="I98" s="117">
        <v>2691</v>
      </c>
      <c r="J98" s="117">
        <v>29602</v>
      </c>
      <c r="K98" s="117">
        <v>69072</v>
      </c>
      <c r="L98" s="117">
        <v>174861</v>
      </c>
      <c r="M98" s="117">
        <v>23642</v>
      </c>
      <c r="N98" s="117">
        <v>74612</v>
      </c>
      <c r="O98" s="117">
        <v>146394</v>
      </c>
      <c r="P98" s="117">
        <v>156390</v>
      </c>
      <c r="Q98" s="117">
        <v>239327</v>
      </c>
      <c r="R98" s="117">
        <v>208979</v>
      </c>
      <c r="S98" s="117">
        <v>103637</v>
      </c>
      <c r="T98" s="117">
        <v>314149</v>
      </c>
      <c r="U98" s="117">
        <v>507155</v>
      </c>
      <c r="V98" s="117">
        <v>375058</v>
      </c>
      <c r="W98" s="117">
        <v>178523</v>
      </c>
      <c r="X98" s="117">
        <v>353217</v>
      </c>
      <c r="Y98" s="117">
        <v>573354</v>
      </c>
      <c r="Z98" s="3"/>
      <c r="AA98" s="3"/>
      <c r="AB98" s="3"/>
      <c r="AC98" s="3"/>
      <c r="AD98" s="3"/>
      <c r="AE98" s="16" t="s">
        <v>151</v>
      </c>
      <c r="AF98" s="8"/>
      <c r="AG98" s="3">
        <v>8573014</v>
      </c>
      <c r="AH98" s="3">
        <v>7527443</v>
      </c>
      <c r="AI98" s="3">
        <v>13450300</v>
      </c>
      <c r="AJ98" s="3">
        <v>34478143</v>
      </c>
      <c r="AK98" s="3">
        <v>8483511</v>
      </c>
    </row>
    <row r="99" spans="4:37">
      <c r="L99" s="1"/>
      <c r="M99" s="1"/>
      <c r="N99" s="1"/>
      <c r="O99" s="1"/>
      <c r="P99" s="1"/>
      <c r="Q99" s="1"/>
      <c r="R99" s="1"/>
      <c r="S99" s="1"/>
      <c r="T99" s="1"/>
      <c r="U99" s="3">
        <f t="shared" ref="U99:U153" si="15">AG99</f>
        <v>0</v>
      </c>
      <c r="V99" s="3">
        <f t="shared" ref="V99:V153" si="16">AH99</f>
        <v>0</v>
      </c>
      <c r="W99" s="3">
        <f t="shared" ref="W99:W153" si="17">AI99</f>
        <v>0</v>
      </c>
      <c r="X99" s="3">
        <f t="shared" ref="X99:X153" si="18">AJ99</f>
        <v>0</v>
      </c>
      <c r="Y99" s="3">
        <f t="shared" ref="Y99:Y153" si="19">AK99</f>
        <v>0</v>
      </c>
      <c r="Z99" s="1"/>
      <c r="AA99" s="1"/>
      <c r="AB99" s="1"/>
      <c r="AC99" s="1"/>
      <c r="AD99" s="1"/>
      <c r="AE99" s="1"/>
    </row>
    <row r="100" spans="4:37">
      <c r="D100" s="12" t="s">
        <v>152</v>
      </c>
      <c r="E100" s="22"/>
      <c r="F100" s="22"/>
      <c r="H100" s="12"/>
      <c r="I100" s="8"/>
      <c r="J100" s="2"/>
      <c r="K100" s="2"/>
      <c r="L100" s="2"/>
      <c r="M100" s="2"/>
      <c r="N100" s="2"/>
      <c r="O100" s="2"/>
      <c r="P100" s="2"/>
      <c r="Q100" s="2"/>
      <c r="R100" s="2"/>
      <c r="S100" s="2"/>
      <c r="T100" s="2"/>
      <c r="U100" s="3">
        <f t="shared" si="15"/>
        <v>0</v>
      </c>
      <c r="V100" s="3">
        <f t="shared" si="16"/>
        <v>0</v>
      </c>
      <c r="W100" s="3">
        <f t="shared" si="17"/>
        <v>0</v>
      </c>
      <c r="X100" s="3">
        <f t="shared" si="18"/>
        <v>0</v>
      </c>
      <c r="Y100" s="3">
        <f t="shared" si="19"/>
        <v>0</v>
      </c>
      <c r="Z100" s="2"/>
      <c r="AA100" s="2"/>
      <c r="AB100" s="2"/>
      <c r="AC100" s="2"/>
      <c r="AD100" s="2"/>
      <c r="AE100" s="12" t="s">
        <v>152</v>
      </c>
      <c r="AF100" s="8"/>
      <c r="AG100" s="2"/>
      <c r="AH100" s="2"/>
      <c r="AI100" s="2"/>
      <c r="AJ100" s="2"/>
      <c r="AK100" s="2"/>
    </row>
    <row r="101" spans="4:37">
      <c r="D101" s="18" t="s">
        <v>153</v>
      </c>
      <c r="E101" s="28"/>
      <c r="F101" s="28"/>
      <c r="H101" s="18"/>
      <c r="I101" s="8"/>
      <c r="J101" s="3"/>
      <c r="K101" s="3"/>
      <c r="L101" s="3"/>
      <c r="M101" s="3"/>
      <c r="N101" s="3"/>
      <c r="O101" s="3"/>
      <c r="P101" s="3"/>
      <c r="Q101" s="3"/>
      <c r="R101" s="3"/>
      <c r="S101" s="3"/>
      <c r="T101" s="3"/>
      <c r="U101" s="3">
        <f t="shared" si="15"/>
        <v>0</v>
      </c>
      <c r="V101" s="3">
        <f t="shared" si="16"/>
        <v>0</v>
      </c>
      <c r="W101" s="3">
        <f t="shared" si="17"/>
        <v>0</v>
      </c>
      <c r="X101" s="3">
        <f t="shared" si="18"/>
        <v>0</v>
      </c>
      <c r="Y101" s="3">
        <f t="shared" si="19"/>
        <v>0</v>
      </c>
      <c r="Z101" s="3"/>
      <c r="AA101" s="3"/>
      <c r="AB101" s="3"/>
      <c r="AC101" s="3"/>
      <c r="AD101" s="3"/>
      <c r="AE101" s="18" t="s">
        <v>153</v>
      </c>
      <c r="AF101" s="8"/>
      <c r="AG101" s="3"/>
      <c r="AH101" s="3"/>
      <c r="AI101" s="3"/>
      <c r="AJ101" s="3"/>
      <c r="AK101" s="3"/>
    </row>
    <row r="102" spans="4:37">
      <c r="D102" s="13" t="s">
        <v>154</v>
      </c>
      <c r="E102" s="23"/>
      <c r="F102" s="23"/>
      <c r="H102" s="13"/>
      <c r="I102" s="8"/>
      <c r="J102" s="3"/>
      <c r="K102" s="3"/>
      <c r="L102" s="3"/>
      <c r="M102" s="3"/>
      <c r="N102" s="3"/>
      <c r="O102" s="3"/>
      <c r="P102" s="3"/>
      <c r="Q102" s="3"/>
      <c r="R102" s="3"/>
      <c r="S102" s="3"/>
      <c r="T102" s="3"/>
      <c r="U102" s="3">
        <f t="shared" si="15"/>
        <v>0</v>
      </c>
      <c r="V102" s="3">
        <f t="shared" si="16"/>
        <v>0</v>
      </c>
      <c r="W102" s="3">
        <f t="shared" si="17"/>
        <v>0</v>
      </c>
      <c r="X102" s="3">
        <f t="shared" si="18"/>
        <v>0</v>
      </c>
      <c r="Y102" s="3">
        <f t="shared" si="19"/>
        <v>0</v>
      </c>
      <c r="Z102" s="3"/>
      <c r="AA102" s="3"/>
      <c r="AB102" s="3"/>
      <c r="AC102" s="3"/>
      <c r="AD102" s="3"/>
      <c r="AE102" s="13" t="s">
        <v>154</v>
      </c>
      <c r="AF102" s="8"/>
      <c r="AG102" s="3"/>
      <c r="AH102" s="3"/>
      <c r="AI102" s="3"/>
      <c r="AJ102" s="3"/>
      <c r="AK102" s="3"/>
    </row>
    <row r="103" spans="4:37">
      <c r="D103" s="15" t="s">
        <v>155</v>
      </c>
      <c r="E103" s="25"/>
      <c r="F103" s="25"/>
      <c r="H103" s="6"/>
      <c r="I103" s="6"/>
      <c r="J103" s="4"/>
      <c r="K103" s="4"/>
      <c r="L103" s="4"/>
      <c r="M103" s="4"/>
      <c r="N103" s="4"/>
      <c r="O103" s="4"/>
      <c r="P103" s="4"/>
      <c r="Q103" s="4"/>
      <c r="R103" s="4"/>
      <c r="S103" s="4"/>
      <c r="T103" s="4"/>
      <c r="U103" s="3">
        <f t="shared" si="15"/>
        <v>0</v>
      </c>
      <c r="V103" s="3">
        <f t="shared" si="16"/>
        <v>0</v>
      </c>
      <c r="W103" s="3">
        <f t="shared" si="17"/>
        <v>0</v>
      </c>
      <c r="X103" s="3">
        <f t="shared" si="18"/>
        <v>0</v>
      </c>
      <c r="Y103" s="3">
        <f t="shared" si="19"/>
        <v>0</v>
      </c>
      <c r="Z103" s="4"/>
      <c r="AA103" s="4"/>
      <c r="AB103" s="4"/>
      <c r="AC103" s="4"/>
      <c r="AD103" s="4"/>
      <c r="AE103" s="15" t="s">
        <v>155</v>
      </c>
      <c r="AF103" s="8"/>
      <c r="AG103" s="4"/>
      <c r="AH103" s="4"/>
      <c r="AI103" s="4"/>
      <c r="AJ103" s="4"/>
      <c r="AK103" s="4"/>
    </row>
    <row r="104" spans="4:37">
      <c r="D104" s="15" t="s">
        <v>156</v>
      </c>
      <c r="E104" s="25"/>
      <c r="F104" s="25"/>
      <c r="H104" s="15"/>
      <c r="I104" s="8"/>
      <c r="J104" s="4"/>
      <c r="K104" s="4"/>
      <c r="L104" s="4"/>
      <c r="M104" s="5"/>
      <c r="N104" s="4"/>
      <c r="O104" s="4"/>
      <c r="P104" s="4"/>
      <c r="Q104" s="4"/>
      <c r="R104" s="4"/>
      <c r="S104" s="4"/>
      <c r="T104" s="4"/>
      <c r="U104" s="3">
        <f t="shared" si="15"/>
        <v>0</v>
      </c>
      <c r="V104" s="3">
        <f t="shared" si="16"/>
        <v>0</v>
      </c>
      <c r="W104" s="3">
        <f t="shared" si="17"/>
        <v>0</v>
      </c>
      <c r="X104" s="3">
        <f t="shared" si="18"/>
        <v>0</v>
      </c>
      <c r="Y104" s="3">
        <f t="shared" si="19"/>
        <v>0</v>
      </c>
      <c r="Z104" s="4"/>
      <c r="AA104" s="4"/>
      <c r="AB104" s="4"/>
      <c r="AC104" s="4"/>
      <c r="AD104" s="4"/>
      <c r="AE104" s="15" t="s">
        <v>156</v>
      </c>
      <c r="AF104" s="8"/>
      <c r="AG104" s="4"/>
      <c r="AH104" s="4"/>
      <c r="AI104" s="4"/>
      <c r="AJ104" s="4"/>
      <c r="AK104" s="4"/>
    </row>
    <row r="105" spans="4:37">
      <c r="D105" s="15" t="s">
        <v>157</v>
      </c>
      <c r="E105" s="25"/>
      <c r="F105" s="25"/>
      <c r="H105" s="15"/>
      <c r="I105" s="8"/>
      <c r="J105" s="5"/>
      <c r="K105" s="5"/>
      <c r="L105" s="5"/>
      <c r="M105" s="4"/>
      <c r="N105" s="5"/>
      <c r="O105" s="5"/>
      <c r="P105" s="5"/>
      <c r="Q105" s="5"/>
      <c r="R105" s="5"/>
      <c r="S105" s="5"/>
      <c r="T105" s="5"/>
      <c r="U105" s="3">
        <f t="shared" si="15"/>
        <v>0</v>
      </c>
      <c r="V105" s="3">
        <f t="shared" si="16"/>
        <v>0</v>
      </c>
      <c r="W105" s="3">
        <f t="shared" si="17"/>
        <v>0</v>
      </c>
      <c r="X105" s="3">
        <f t="shared" si="18"/>
        <v>0</v>
      </c>
      <c r="Y105" s="3">
        <f t="shared" si="19"/>
        <v>0</v>
      </c>
      <c r="Z105" s="5"/>
      <c r="AA105" s="5"/>
      <c r="AB105" s="5"/>
      <c r="AC105" s="5"/>
      <c r="AD105" s="5"/>
      <c r="AE105" s="15" t="s">
        <v>157</v>
      </c>
      <c r="AF105" s="8"/>
      <c r="AG105" s="5"/>
      <c r="AH105" s="5"/>
      <c r="AI105" s="5"/>
      <c r="AJ105" s="5"/>
      <c r="AK105" s="5"/>
    </row>
    <row r="106" spans="4:37">
      <c r="D106" s="15" t="s">
        <v>158</v>
      </c>
      <c r="E106" s="25"/>
      <c r="F106" s="25"/>
      <c r="H106" s="15"/>
      <c r="I106" s="8"/>
      <c r="J106" s="5"/>
      <c r="K106" s="5"/>
      <c r="L106" s="5"/>
      <c r="M106" s="5"/>
      <c r="N106" s="5"/>
      <c r="O106" s="5"/>
      <c r="P106" s="5"/>
      <c r="Q106" s="5"/>
      <c r="R106" s="5"/>
      <c r="S106" s="5"/>
      <c r="T106" s="5"/>
      <c r="U106" s="3">
        <f t="shared" si="15"/>
        <v>0</v>
      </c>
      <c r="V106" s="3">
        <f t="shared" si="16"/>
        <v>0</v>
      </c>
      <c r="W106" s="3">
        <f t="shared" si="17"/>
        <v>0</v>
      </c>
      <c r="X106" s="3">
        <f t="shared" si="18"/>
        <v>0</v>
      </c>
      <c r="Y106" s="3">
        <f t="shared" si="19"/>
        <v>0</v>
      </c>
      <c r="Z106" s="5"/>
      <c r="AA106" s="5"/>
      <c r="AB106" s="5"/>
      <c r="AC106" s="5"/>
      <c r="AD106" s="5"/>
      <c r="AE106" s="15" t="s">
        <v>158</v>
      </c>
      <c r="AF106" s="8"/>
      <c r="AG106" s="5"/>
      <c r="AH106" s="5"/>
      <c r="AI106" s="5"/>
      <c r="AJ106" s="5"/>
      <c r="AK106" s="5"/>
    </row>
    <row r="107" spans="4:37">
      <c r="D107" s="15" t="s">
        <v>159</v>
      </c>
      <c r="E107" s="25"/>
      <c r="F107" s="25"/>
      <c r="H107" s="15"/>
      <c r="I107" s="8"/>
      <c r="J107" s="4"/>
      <c r="K107" s="4"/>
      <c r="L107" s="5"/>
      <c r="M107" s="4"/>
      <c r="N107" s="4"/>
      <c r="O107" s="4"/>
      <c r="P107" s="4"/>
      <c r="Q107" s="4"/>
      <c r="R107" s="4"/>
      <c r="S107" s="4"/>
      <c r="T107" s="4"/>
      <c r="U107" s="3">
        <f t="shared" si="15"/>
        <v>0</v>
      </c>
      <c r="V107" s="3">
        <f t="shared" si="16"/>
        <v>0</v>
      </c>
      <c r="W107" s="3">
        <f t="shared" si="17"/>
        <v>0</v>
      </c>
      <c r="X107" s="3">
        <f t="shared" si="18"/>
        <v>0</v>
      </c>
      <c r="Y107" s="3">
        <f t="shared" si="19"/>
        <v>0</v>
      </c>
      <c r="Z107" s="5"/>
      <c r="AA107" s="5"/>
      <c r="AB107" s="5"/>
      <c r="AC107" s="5"/>
      <c r="AD107" s="5"/>
      <c r="AE107" s="15" t="s">
        <v>159</v>
      </c>
      <c r="AF107" s="8"/>
      <c r="AG107" s="4"/>
      <c r="AH107" s="4"/>
      <c r="AI107" s="4"/>
      <c r="AJ107" s="4"/>
      <c r="AK107" s="4"/>
    </row>
    <row r="108" spans="4:37">
      <c r="D108" s="15" t="s">
        <v>160</v>
      </c>
      <c r="E108" s="25"/>
      <c r="F108" s="25"/>
      <c r="H108" s="15"/>
      <c r="I108" s="8"/>
      <c r="J108" s="5"/>
      <c r="K108" s="5"/>
      <c r="L108" s="5"/>
      <c r="M108" s="5"/>
      <c r="N108" s="5"/>
      <c r="O108" s="5"/>
      <c r="P108" s="5"/>
      <c r="Q108" s="5"/>
      <c r="R108" s="5"/>
      <c r="S108" s="5"/>
      <c r="T108" s="5"/>
      <c r="U108" s="3">
        <f t="shared" si="15"/>
        <v>0</v>
      </c>
      <c r="V108" s="3">
        <f t="shared" si="16"/>
        <v>0</v>
      </c>
      <c r="W108" s="3">
        <f t="shared" si="17"/>
        <v>0</v>
      </c>
      <c r="X108" s="3">
        <f t="shared" si="18"/>
        <v>0</v>
      </c>
      <c r="Y108" s="3">
        <f t="shared" si="19"/>
        <v>0</v>
      </c>
      <c r="Z108" s="5"/>
      <c r="AA108" s="5"/>
      <c r="AB108" s="5"/>
      <c r="AC108" s="5"/>
      <c r="AD108" s="5"/>
      <c r="AE108" s="15" t="s">
        <v>160</v>
      </c>
      <c r="AF108" s="8"/>
      <c r="AG108" s="5"/>
      <c r="AH108" s="5"/>
      <c r="AI108" s="5"/>
      <c r="AJ108" s="5"/>
      <c r="AK108" s="5"/>
    </row>
    <row r="109" spans="4:37">
      <c r="D109" s="15" t="s">
        <v>161</v>
      </c>
      <c r="E109" s="25"/>
      <c r="F109" s="25"/>
      <c r="H109" s="15"/>
      <c r="I109" s="8"/>
      <c r="J109" s="4"/>
      <c r="K109" s="4"/>
      <c r="L109" s="4"/>
      <c r="M109" s="4"/>
      <c r="N109" s="4"/>
      <c r="O109" s="4"/>
      <c r="P109" s="4"/>
      <c r="Q109" s="4"/>
      <c r="R109" s="4"/>
      <c r="S109" s="4"/>
      <c r="T109" s="4"/>
      <c r="U109" s="3">
        <f t="shared" si="15"/>
        <v>0</v>
      </c>
      <c r="V109" s="3">
        <f t="shared" si="16"/>
        <v>0</v>
      </c>
      <c r="W109" s="3">
        <f t="shared" si="17"/>
        <v>0</v>
      </c>
      <c r="X109" s="3">
        <f t="shared" si="18"/>
        <v>0</v>
      </c>
      <c r="Y109" s="3">
        <f t="shared" si="19"/>
        <v>0</v>
      </c>
      <c r="Z109" s="4"/>
      <c r="AA109" s="4"/>
      <c r="AB109" s="4"/>
      <c r="AC109" s="4"/>
      <c r="AD109" s="4"/>
      <c r="AE109" s="15" t="s">
        <v>161</v>
      </c>
      <c r="AF109" s="8"/>
      <c r="AG109" s="4"/>
      <c r="AH109" s="4"/>
      <c r="AI109" s="4"/>
      <c r="AJ109" s="4"/>
      <c r="AK109" s="4"/>
    </row>
    <row r="110" spans="4:37">
      <c r="D110" s="15" t="s">
        <v>162</v>
      </c>
      <c r="E110" s="25"/>
      <c r="F110" s="25"/>
      <c r="H110" s="15"/>
      <c r="I110" s="8"/>
      <c r="J110" s="5"/>
      <c r="K110" s="5"/>
      <c r="L110" s="5"/>
      <c r="M110" s="5"/>
      <c r="N110" s="5"/>
      <c r="O110" s="5"/>
      <c r="P110" s="5"/>
      <c r="Q110" s="5"/>
      <c r="R110" s="5"/>
      <c r="S110" s="5"/>
      <c r="T110" s="5"/>
      <c r="U110" s="3">
        <f t="shared" si="15"/>
        <v>0</v>
      </c>
      <c r="V110" s="3">
        <f t="shared" si="16"/>
        <v>0</v>
      </c>
      <c r="W110" s="3">
        <f t="shared" si="17"/>
        <v>0</v>
      </c>
      <c r="X110" s="3">
        <f t="shared" si="18"/>
        <v>0</v>
      </c>
      <c r="Y110" s="3">
        <f t="shared" si="19"/>
        <v>0</v>
      </c>
      <c r="Z110" s="5"/>
      <c r="AA110" s="5"/>
      <c r="AB110" s="5"/>
      <c r="AC110" s="5"/>
      <c r="AD110" s="5"/>
      <c r="AE110" s="15" t="s">
        <v>162</v>
      </c>
      <c r="AF110" s="8"/>
      <c r="AG110" s="5"/>
      <c r="AH110" s="5"/>
      <c r="AI110" s="5"/>
      <c r="AJ110" s="5"/>
      <c r="AK110" s="5"/>
    </row>
    <row r="111" spans="4:37">
      <c r="D111" s="15" t="s">
        <v>163</v>
      </c>
      <c r="E111" s="25"/>
      <c r="F111" s="25"/>
      <c r="H111" s="15"/>
      <c r="I111" s="8"/>
      <c r="J111" s="5"/>
      <c r="K111" s="5"/>
      <c r="L111" s="5"/>
      <c r="M111" s="5"/>
      <c r="N111" s="5"/>
      <c r="O111" s="5"/>
      <c r="P111" s="5"/>
      <c r="Q111" s="5"/>
      <c r="R111" s="5"/>
      <c r="S111" s="5"/>
      <c r="T111" s="5"/>
      <c r="U111" s="3">
        <f t="shared" si="15"/>
        <v>0</v>
      </c>
      <c r="V111" s="3">
        <f t="shared" si="16"/>
        <v>0</v>
      </c>
      <c r="W111" s="3">
        <f t="shared" si="17"/>
        <v>0</v>
      </c>
      <c r="X111" s="3">
        <f t="shared" si="18"/>
        <v>0</v>
      </c>
      <c r="Y111" s="3">
        <f t="shared" si="19"/>
        <v>0</v>
      </c>
      <c r="Z111" s="5"/>
      <c r="AA111" s="5"/>
      <c r="AB111" s="5"/>
      <c r="AC111" s="5"/>
      <c r="AD111" s="5"/>
      <c r="AE111" s="15" t="s">
        <v>163</v>
      </c>
      <c r="AF111" s="8"/>
      <c r="AG111" s="5"/>
      <c r="AH111" s="5"/>
      <c r="AI111" s="5"/>
      <c r="AJ111" s="5"/>
      <c r="AK111" s="5"/>
    </row>
    <row r="112" spans="4:37">
      <c r="D112" s="15" t="s">
        <v>164</v>
      </c>
      <c r="E112" s="25"/>
      <c r="F112" s="25"/>
      <c r="H112" s="15"/>
      <c r="I112" s="8"/>
      <c r="J112" s="4"/>
      <c r="K112" s="4"/>
      <c r="L112" s="4"/>
      <c r="M112" s="4"/>
      <c r="N112" s="4"/>
      <c r="O112" s="4"/>
      <c r="P112" s="4"/>
      <c r="Q112" s="4"/>
      <c r="R112" s="4"/>
      <c r="S112" s="4"/>
      <c r="T112" s="4"/>
      <c r="U112" s="3">
        <f t="shared" si="15"/>
        <v>0</v>
      </c>
      <c r="V112" s="3">
        <f t="shared" si="16"/>
        <v>0</v>
      </c>
      <c r="W112" s="3">
        <f t="shared" si="17"/>
        <v>0</v>
      </c>
      <c r="X112" s="3">
        <f t="shared" si="18"/>
        <v>0</v>
      </c>
      <c r="Y112" s="3">
        <f t="shared" si="19"/>
        <v>0</v>
      </c>
      <c r="Z112" s="4"/>
      <c r="AA112" s="4"/>
      <c r="AB112" s="4"/>
      <c r="AC112" s="4"/>
      <c r="AD112" s="4"/>
      <c r="AE112" s="15" t="s">
        <v>164</v>
      </c>
      <c r="AF112" s="8"/>
      <c r="AG112" s="4"/>
      <c r="AH112" s="4"/>
      <c r="AI112" s="4"/>
      <c r="AJ112" s="4"/>
      <c r="AK112" s="4"/>
    </row>
    <row r="113" spans="4:37">
      <c r="D113" s="15" t="s">
        <v>165</v>
      </c>
      <c r="E113" s="25"/>
      <c r="F113" s="25"/>
      <c r="H113" s="15"/>
      <c r="I113" s="8"/>
      <c r="J113" s="5"/>
      <c r="K113" s="5"/>
      <c r="L113" s="5"/>
      <c r="M113" s="5"/>
      <c r="N113" s="5"/>
      <c r="O113" s="4"/>
      <c r="P113" s="5"/>
      <c r="Q113" s="5"/>
      <c r="R113" s="5"/>
      <c r="S113" s="5"/>
      <c r="T113" s="5"/>
      <c r="U113" s="3">
        <f t="shared" si="15"/>
        <v>0</v>
      </c>
      <c r="V113" s="3">
        <f t="shared" si="16"/>
        <v>0</v>
      </c>
      <c r="W113" s="3">
        <f t="shared" si="17"/>
        <v>0</v>
      </c>
      <c r="X113" s="3">
        <f t="shared" si="18"/>
        <v>0</v>
      </c>
      <c r="Y113" s="3">
        <f t="shared" si="19"/>
        <v>0</v>
      </c>
      <c r="Z113" s="5"/>
      <c r="AA113" s="5"/>
      <c r="AB113" s="5"/>
      <c r="AC113" s="5"/>
      <c r="AD113" s="5"/>
      <c r="AE113" s="15" t="s">
        <v>165</v>
      </c>
      <c r="AF113" s="8"/>
      <c r="AG113" s="5"/>
      <c r="AH113" s="5"/>
      <c r="AI113" s="5"/>
      <c r="AJ113" s="5"/>
      <c r="AK113" s="5"/>
    </row>
    <row r="114" spans="4:37" ht="30">
      <c r="D114" s="13" t="s">
        <v>166</v>
      </c>
      <c r="E114" s="23"/>
      <c r="F114" s="23"/>
      <c r="H114" s="13"/>
      <c r="I114" s="8"/>
      <c r="J114" s="3"/>
      <c r="K114" s="3"/>
      <c r="L114" s="3"/>
      <c r="M114" s="3"/>
      <c r="N114" s="3"/>
      <c r="O114" s="3"/>
      <c r="P114" s="3"/>
      <c r="Q114" s="3"/>
      <c r="R114" s="3"/>
      <c r="S114" s="3"/>
      <c r="T114" s="3"/>
      <c r="U114" s="3">
        <f t="shared" si="15"/>
        <v>0</v>
      </c>
      <c r="V114" s="3">
        <f t="shared" si="16"/>
        <v>0</v>
      </c>
      <c r="W114" s="3">
        <f t="shared" si="17"/>
        <v>0</v>
      </c>
      <c r="X114" s="3">
        <f t="shared" si="18"/>
        <v>0</v>
      </c>
      <c r="Y114" s="3">
        <f t="shared" si="19"/>
        <v>0</v>
      </c>
      <c r="Z114" s="3"/>
      <c r="AA114" s="3"/>
      <c r="AB114" s="3"/>
      <c r="AC114" s="3"/>
      <c r="AD114" s="3"/>
      <c r="AE114" s="13" t="s">
        <v>166</v>
      </c>
      <c r="AF114" s="8"/>
      <c r="AG114" s="3"/>
      <c r="AH114" s="3"/>
      <c r="AI114" s="3"/>
      <c r="AJ114" s="3"/>
      <c r="AK114" s="3"/>
    </row>
    <row r="115" spans="4:37">
      <c r="D115" s="15" t="s">
        <v>167</v>
      </c>
      <c r="E115" s="25"/>
      <c r="F115" s="25"/>
      <c r="H115" s="15"/>
      <c r="I115" s="8"/>
      <c r="J115" s="4"/>
      <c r="K115" s="4"/>
      <c r="L115" s="4"/>
      <c r="M115" s="4"/>
      <c r="N115" s="4"/>
      <c r="O115" s="4"/>
      <c r="P115" s="4"/>
      <c r="Q115" s="4"/>
      <c r="R115" s="4"/>
      <c r="S115" s="4"/>
      <c r="T115" s="4"/>
      <c r="U115" s="3">
        <f t="shared" si="15"/>
        <v>0</v>
      </c>
      <c r="V115" s="3">
        <f t="shared" si="16"/>
        <v>0</v>
      </c>
      <c r="W115" s="3">
        <f t="shared" si="17"/>
        <v>0</v>
      </c>
      <c r="X115" s="3">
        <f t="shared" si="18"/>
        <v>0</v>
      </c>
      <c r="Y115" s="3">
        <f t="shared" si="19"/>
        <v>0</v>
      </c>
      <c r="Z115" s="4"/>
      <c r="AA115" s="4"/>
      <c r="AB115" s="4"/>
      <c r="AC115" s="4"/>
      <c r="AD115" s="4"/>
      <c r="AE115" s="15" t="s">
        <v>167</v>
      </c>
      <c r="AF115" s="8"/>
      <c r="AG115" s="4"/>
      <c r="AH115" s="4"/>
      <c r="AI115" s="4"/>
      <c r="AJ115" s="4"/>
      <c r="AK115" s="4"/>
    </row>
    <row r="116" spans="4:37">
      <c r="D116" s="15" t="s">
        <v>168</v>
      </c>
      <c r="E116" s="25"/>
      <c r="F116" s="25"/>
      <c r="H116" s="15"/>
      <c r="I116" s="8"/>
      <c r="J116" s="4"/>
      <c r="K116" s="4"/>
      <c r="L116" s="4"/>
      <c r="M116" s="4"/>
      <c r="N116" s="4"/>
      <c r="O116" s="4"/>
      <c r="P116" s="4"/>
      <c r="Q116" s="4"/>
      <c r="R116" s="4"/>
      <c r="S116" s="4"/>
      <c r="T116" s="4"/>
      <c r="U116" s="3">
        <f t="shared" si="15"/>
        <v>0</v>
      </c>
      <c r="V116" s="3">
        <f t="shared" si="16"/>
        <v>0</v>
      </c>
      <c r="W116" s="3">
        <f t="shared" si="17"/>
        <v>0</v>
      </c>
      <c r="X116" s="3">
        <f t="shared" si="18"/>
        <v>0</v>
      </c>
      <c r="Y116" s="3">
        <f t="shared" si="19"/>
        <v>0</v>
      </c>
      <c r="Z116" s="4"/>
      <c r="AA116" s="4"/>
      <c r="AB116" s="4"/>
      <c r="AC116" s="4"/>
      <c r="AD116" s="4"/>
      <c r="AE116" s="15" t="s">
        <v>168</v>
      </c>
      <c r="AF116" s="8"/>
      <c r="AG116" s="4"/>
      <c r="AH116" s="4"/>
      <c r="AI116" s="4"/>
      <c r="AJ116" s="4"/>
      <c r="AK116" s="4"/>
    </row>
    <row r="117" spans="4:37" ht="30">
      <c r="D117" s="15" t="s">
        <v>169</v>
      </c>
      <c r="E117" s="25"/>
      <c r="F117" s="25"/>
      <c r="H117" s="15"/>
      <c r="I117" s="8"/>
      <c r="J117" s="4"/>
      <c r="K117" s="4"/>
      <c r="L117" s="4"/>
      <c r="M117" s="4"/>
      <c r="N117" s="4"/>
      <c r="O117" s="4"/>
      <c r="P117" s="4"/>
      <c r="Q117" s="4"/>
      <c r="R117" s="4"/>
      <c r="S117" s="4"/>
      <c r="T117" s="4"/>
      <c r="U117" s="3">
        <f t="shared" si="15"/>
        <v>0</v>
      </c>
      <c r="V117" s="3">
        <f t="shared" si="16"/>
        <v>0</v>
      </c>
      <c r="W117" s="3">
        <f t="shared" si="17"/>
        <v>0</v>
      </c>
      <c r="X117" s="3">
        <f t="shared" si="18"/>
        <v>0</v>
      </c>
      <c r="Y117" s="3">
        <f t="shared" si="19"/>
        <v>0</v>
      </c>
      <c r="Z117" s="4"/>
      <c r="AA117" s="4"/>
      <c r="AB117" s="4"/>
      <c r="AC117" s="4"/>
      <c r="AD117" s="4"/>
      <c r="AE117" s="15" t="s">
        <v>169</v>
      </c>
      <c r="AF117" s="8"/>
      <c r="AG117" s="4"/>
      <c r="AH117" s="4"/>
      <c r="AI117" s="4"/>
      <c r="AJ117" s="4"/>
      <c r="AK117" s="4"/>
    </row>
    <row r="118" spans="4:37">
      <c r="D118" s="15" t="s">
        <v>170</v>
      </c>
      <c r="E118" s="25"/>
      <c r="F118" s="25"/>
      <c r="H118" s="15"/>
      <c r="I118" s="8"/>
      <c r="J118" s="4"/>
      <c r="K118" s="4"/>
      <c r="L118" s="4"/>
      <c r="M118" s="4"/>
      <c r="N118" s="4"/>
      <c r="O118" s="4"/>
      <c r="P118" s="4"/>
      <c r="Q118" s="4"/>
      <c r="R118" s="4"/>
      <c r="S118" s="4"/>
      <c r="T118" s="4"/>
      <c r="U118" s="3">
        <f t="shared" si="15"/>
        <v>0</v>
      </c>
      <c r="V118" s="3">
        <f t="shared" si="16"/>
        <v>0</v>
      </c>
      <c r="W118" s="3">
        <f t="shared" si="17"/>
        <v>0</v>
      </c>
      <c r="X118" s="3">
        <f t="shared" si="18"/>
        <v>0</v>
      </c>
      <c r="Y118" s="3">
        <f t="shared" si="19"/>
        <v>0</v>
      </c>
      <c r="Z118" s="5"/>
      <c r="AA118" s="5"/>
      <c r="AB118" s="5"/>
      <c r="AC118" s="5"/>
      <c r="AD118" s="5"/>
      <c r="AE118" s="15" t="s">
        <v>170</v>
      </c>
      <c r="AF118" s="8"/>
      <c r="AG118" s="4"/>
      <c r="AH118" s="4"/>
      <c r="AI118" s="4"/>
      <c r="AJ118" s="4"/>
      <c r="AK118" s="4"/>
    </row>
    <row r="119" spans="4:37">
      <c r="D119" s="15" t="s">
        <v>171</v>
      </c>
      <c r="E119" s="25"/>
      <c r="F119" s="25"/>
      <c r="H119" s="15"/>
      <c r="I119" s="8"/>
      <c r="J119" s="5"/>
      <c r="K119" s="5"/>
      <c r="L119" s="5"/>
      <c r="M119" s="5"/>
      <c r="N119" s="5"/>
      <c r="O119" s="5"/>
      <c r="P119" s="5"/>
      <c r="Q119" s="5"/>
      <c r="R119" s="5"/>
      <c r="S119" s="5"/>
      <c r="T119" s="5"/>
      <c r="U119" s="3">
        <f t="shared" si="15"/>
        <v>0</v>
      </c>
      <c r="V119" s="3">
        <f t="shared" si="16"/>
        <v>0</v>
      </c>
      <c r="W119" s="3">
        <f t="shared" si="17"/>
        <v>0</v>
      </c>
      <c r="X119" s="3">
        <f t="shared" si="18"/>
        <v>0</v>
      </c>
      <c r="Y119" s="3">
        <f t="shared" si="19"/>
        <v>0</v>
      </c>
      <c r="Z119" s="5"/>
      <c r="AA119" s="5"/>
      <c r="AB119" s="5"/>
      <c r="AC119" s="5"/>
      <c r="AD119" s="5"/>
      <c r="AE119" s="15" t="s">
        <v>171</v>
      </c>
      <c r="AF119" s="8"/>
      <c r="AG119" s="5"/>
      <c r="AH119" s="5"/>
      <c r="AI119" s="5"/>
      <c r="AJ119" s="5"/>
      <c r="AK119" s="5"/>
    </row>
    <row r="120" spans="4:37">
      <c r="D120" s="15" t="s">
        <v>172</v>
      </c>
      <c r="E120" s="25"/>
      <c r="F120" s="25"/>
      <c r="H120" s="15"/>
      <c r="I120" s="8"/>
      <c r="J120" s="4"/>
      <c r="K120" s="4"/>
      <c r="L120" s="4"/>
      <c r="M120" s="4"/>
      <c r="N120" s="4"/>
      <c r="O120" s="4"/>
      <c r="P120" s="4"/>
      <c r="Q120" s="4"/>
      <c r="R120" s="4"/>
      <c r="S120" s="4"/>
      <c r="T120" s="4"/>
      <c r="U120" s="3">
        <f t="shared" si="15"/>
        <v>0</v>
      </c>
      <c r="V120" s="3">
        <f t="shared" si="16"/>
        <v>0</v>
      </c>
      <c r="W120" s="3">
        <f t="shared" si="17"/>
        <v>0</v>
      </c>
      <c r="X120" s="3">
        <f t="shared" si="18"/>
        <v>0</v>
      </c>
      <c r="Y120" s="3">
        <f t="shared" si="19"/>
        <v>0</v>
      </c>
      <c r="Z120" s="4"/>
      <c r="AA120" s="4"/>
      <c r="AB120" s="4"/>
      <c r="AC120" s="4"/>
      <c r="AD120" s="4"/>
      <c r="AE120" s="15" t="s">
        <v>172</v>
      </c>
      <c r="AF120" s="8"/>
      <c r="AG120" s="4"/>
      <c r="AH120" s="4"/>
      <c r="AI120" s="4"/>
      <c r="AJ120" s="4"/>
      <c r="AK120" s="4"/>
    </row>
    <row r="121" spans="4:37">
      <c r="D121" s="15" t="s">
        <v>173</v>
      </c>
      <c r="E121" s="25"/>
      <c r="F121" s="25"/>
      <c r="H121" s="15"/>
      <c r="I121" s="8"/>
      <c r="J121" s="4"/>
      <c r="K121" s="4"/>
      <c r="L121" s="4"/>
      <c r="M121" s="4"/>
      <c r="N121" s="4"/>
      <c r="O121" s="4"/>
      <c r="P121" s="4"/>
      <c r="Q121" s="4"/>
      <c r="R121" s="4"/>
      <c r="S121" s="4"/>
      <c r="T121" s="4"/>
      <c r="U121" s="3">
        <f t="shared" si="15"/>
        <v>0</v>
      </c>
      <c r="V121" s="3">
        <f t="shared" si="16"/>
        <v>0</v>
      </c>
      <c r="W121" s="3">
        <f t="shared" si="17"/>
        <v>0</v>
      </c>
      <c r="X121" s="3">
        <f t="shared" si="18"/>
        <v>0</v>
      </c>
      <c r="Y121" s="3">
        <f t="shared" si="19"/>
        <v>0</v>
      </c>
      <c r="Z121" s="4"/>
      <c r="AA121" s="4"/>
      <c r="AB121" s="4"/>
      <c r="AC121" s="4"/>
      <c r="AD121" s="4"/>
      <c r="AE121" s="15" t="s">
        <v>173</v>
      </c>
      <c r="AF121" s="8"/>
      <c r="AG121" s="4"/>
      <c r="AH121" s="4"/>
      <c r="AI121" s="4"/>
      <c r="AJ121" s="4"/>
      <c r="AK121" s="4"/>
    </row>
    <row r="122" spans="4:37">
      <c r="D122" s="15" t="s">
        <v>174</v>
      </c>
      <c r="E122" s="25"/>
      <c r="F122" s="25"/>
      <c r="H122" s="15"/>
      <c r="I122" s="8"/>
      <c r="J122" s="4"/>
      <c r="K122" s="4"/>
      <c r="L122" s="4"/>
      <c r="M122" s="4"/>
      <c r="N122" s="4"/>
      <c r="O122" s="4"/>
      <c r="P122" s="4"/>
      <c r="Q122" s="4"/>
      <c r="R122" s="5"/>
      <c r="S122" s="5"/>
      <c r="T122" s="5"/>
      <c r="U122" s="3">
        <f t="shared" si="15"/>
        <v>0</v>
      </c>
      <c r="V122" s="3">
        <f t="shared" si="16"/>
        <v>0</v>
      </c>
      <c r="W122" s="3">
        <f t="shared" si="17"/>
        <v>0</v>
      </c>
      <c r="X122" s="3">
        <f t="shared" si="18"/>
        <v>0</v>
      </c>
      <c r="Y122" s="3">
        <f t="shared" si="19"/>
        <v>0</v>
      </c>
      <c r="Z122" s="5"/>
      <c r="AA122" s="5"/>
      <c r="AB122" s="5"/>
      <c r="AC122" s="5"/>
      <c r="AD122" s="5"/>
      <c r="AE122" s="15" t="s">
        <v>174</v>
      </c>
      <c r="AF122" s="8"/>
      <c r="AG122" s="5"/>
      <c r="AH122" s="5"/>
      <c r="AI122" s="5"/>
      <c r="AJ122" s="5"/>
      <c r="AK122" s="5"/>
    </row>
    <row r="123" spans="4:37">
      <c r="D123" s="15" t="s">
        <v>175</v>
      </c>
      <c r="E123" s="25"/>
      <c r="F123" s="25"/>
      <c r="H123" s="15"/>
      <c r="I123" s="8"/>
      <c r="J123" s="4"/>
      <c r="K123" s="4"/>
      <c r="L123" s="4"/>
      <c r="M123" s="4"/>
      <c r="N123" s="4"/>
      <c r="O123" s="4"/>
      <c r="P123" s="4"/>
      <c r="Q123" s="4"/>
      <c r="R123" s="4"/>
      <c r="S123" s="4"/>
      <c r="T123" s="4"/>
      <c r="U123" s="3">
        <f t="shared" si="15"/>
        <v>0</v>
      </c>
      <c r="V123" s="3">
        <f t="shared" si="16"/>
        <v>0</v>
      </c>
      <c r="W123" s="3">
        <f t="shared" si="17"/>
        <v>0</v>
      </c>
      <c r="X123" s="3">
        <f t="shared" si="18"/>
        <v>0</v>
      </c>
      <c r="Y123" s="3">
        <f t="shared" si="19"/>
        <v>0</v>
      </c>
      <c r="Z123" s="4"/>
      <c r="AA123" s="4"/>
      <c r="AB123" s="4"/>
      <c r="AC123" s="4"/>
      <c r="AD123" s="4"/>
      <c r="AE123" s="15" t="s">
        <v>175</v>
      </c>
      <c r="AF123" s="8"/>
      <c r="AG123" s="4"/>
      <c r="AH123" s="4"/>
      <c r="AI123" s="4"/>
      <c r="AJ123" s="4"/>
      <c r="AK123" s="4"/>
    </row>
    <row r="124" spans="4:37">
      <c r="D124" s="18" t="s">
        <v>176</v>
      </c>
      <c r="E124" s="28"/>
      <c r="F124" s="28"/>
      <c r="H124" s="3"/>
      <c r="I124" s="3"/>
      <c r="J124" s="3"/>
      <c r="K124" s="3"/>
      <c r="L124" s="3"/>
      <c r="M124" s="3"/>
      <c r="N124" s="3"/>
      <c r="O124" s="3"/>
      <c r="P124" s="3"/>
      <c r="Q124" s="3"/>
      <c r="R124" s="3"/>
      <c r="S124" s="3"/>
      <c r="T124" s="3"/>
      <c r="U124" s="3">
        <f t="shared" si="15"/>
        <v>0</v>
      </c>
      <c r="V124" s="3">
        <f t="shared" si="16"/>
        <v>0</v>
      </c>
      <c r="W124" s="3">
        <f t="shared" si="17"/>
        <v>0</v>
      </c>
      <c r="X124" s="3">
        <f t="shared" si="18"/>
        <v>0</v>
      </c>
      <c r="Y124" s="3">
        <f t="shared" si="19"/>
        <v>0</v>
      </c>
      <c r="Z124" s="3"/>
      <c r="AA124" s="3"/>
      <c r="AB124" s="3"/>
      <c r="AC124" s="3"/>
      <c r="AD124" s="3"/>
      <c r="AE124" s="18" t="s">
        <v>176</v>
      </c>
      <c r="AF124" s="8"/>
      <c r="AG124" s="3"/>
      <c r="AH124" s="3"/>
      <c r="AI124" s="3"/>
      <c r="AJ124" s="3"/>
      <c r="AK124" s="3"/>
    </row>
    <row r="125" spans="4:37">
      <c r="D125" s="12" t="s">
        <v>177</v>
      </c>
      <c r="E125" s="22"/>
      <c r="F125" s="22"/>
      <c r="H125" s="2"/>
      <c r="I125" s="2"/>
      <c r="J125" s="2"/>
      <c r="K125" s="2"/>
      <c r="L125" s="2"/>
      <c r="M125" s="2"/>
      <c r="N125" s="2"/>
      <c r="O125" s="2"/>
      <c r="P125" s="2"/>
      <c r="Q125" s="2"/>
      <c r="R125" s="2"/>
      <c r="S125" s="2"/>
      <c r="T125" s="2"/>
      <c r="U125" s="3">
        <f t="shared" si="15"/>
        <v>0</v>
      </c>
      <c r="V125" s="3">
        <f t="shared" si="16"/>
        <v>0</v>
      </c>
      <c r="W125" s="3">
        <f t="shared" si="17"/>
        <v>0</v>
      </c>
      <c r="X125" s="3">
        <f t="shared" si="18"/>
        <v>0</v>
      </c>
      <c r="Y125" s="3">
        <f t="shared" si="19"/>
        <v>0</v>
      </c>
      <c r="Z125" s="2"/>
      <c r="AA125" s="2"/>
      <c r="AB125" s="2"/>
      <c r="AC125" s="2"/>
      <c r="AD125" s="2"/>
      <c r="AE125" s="12" t="s">
        <v>177</v>
      </c>
      <c r="AF125" s="8"/>
      <c r="AG125" s="2"/>
      <c r="AH125" s="2"/>
      <c r="AI125" s="2"/>
      <c r="AJ125" s="2"/>
      <c r="AK125" s="2"/>
    </row>
    <row r="126" spans="4:37" ht="30">
      <c r="D126" s="18" t="s">
        <v>178</v>
      </c>
      <c r="E126" s="28"/>
      <c r="F126" s="28"/>
      <c r="H126" s="3"/>
      <c r="I126" s="3"/>
      <c r="J126" s="3"/>
      <c r="K126" s="3"/>
      <c r="L126" s="3"/>
      <c r="M126" s="3"/>
      <c r="N126" s="3"/>
      <c r="O126" s="3"/>
      <c r="P126" s="3"/>
      <c r="Q126" s="3"/>
      <c r="R126" s="3"/>
      <c r="S126" s="3"/>
      <c r="T126" s="3"/>
      <c r="U126" s="3">
        <f t="shared" si="15"/>
        <v>0</v>
      </c>
      <c r="V126" s="3">
        <f t="shared" si="16"/>
        <v>0</v>
      </c>
      <c r="W126" s="3">
        <f t="shared" si="17"/>
        <v>0</v>
      </c>
      <c r="X126" s="3">
        <f t="shared" si="18"/>
        <v>0</v>
      </c>
      <c r="Y126" s="3">
        <f t="shared" si="19"/>
        <v>0</v>
      </c>
      <c r="Z126" s="3"/>
      <c r="AA126" s="3"/>
      <c r="AB126" s="3"/>
      <c r="AC126" s="3"/>
      <c r="AD126" s="3"/>
      <c r="AE126" s="18" t="s">
        <v>178</v>
      </c>
      <c r="AF126" s="8"/>
      <c r="AG126" s="3"/>
      <c r="AH126" s="3"/>
      <c r="AI126" s="3"/>
      <c r="AJ126" s="3"/>
      <c r="AK126" s="3"/>
    </row>
    <row r="127" spans="4:37" ht="30">
      <c r="D127" s="18" t="s">
        <v>179</v>
      </c>
      <c r="E127" s="28"/>
      <c r="F127" s="28"/>
      <c r="H127" s="3"/>
      <c r="I127" s="3"/>
      <c r="J127" s="3"/>
      <c r="K127" s="3"/>
      <c r="L127" s="3"/>
      <c r="M127" s="3"/>
      <c r="N127" s="3"/>
      <c r="O127" s="3"/>
      <c r="P127" s="3"/>
      <c r="Q127" s="3"/>
      <c r="R127" s="3"/>
      <c r="S127" s="3"/>
      <c r="T127" s="3"/>
      <c r="U127" s="3">
        <f t="shared" si="15"/>
        <v>0</v>
      </c>
      <c r="V127" s="3">
        <f t="shared" si="16"/>
        <v>0</v>
      </c>
      <c r="W127" s="3">
        <f t="shared" si="17"/>
        <v>0</v>
      </c>
      <c r="X127" s="3">
        <f t="shared" si="18"/>
        <v>0</v>
      </c>
      <c r="Y127" s="3">
        <f t="shared" si="19"/>
        <v>0</v>
      </c>
      <c r="Z127" s="2"/>
      <c r="AA127" s="2"/>
      <c r="AB127" s="2"/>
      <c r="AC127" s="2"/>
      <c r="AD127" s="2"/>
      <c r="AE127" s="18" t="s">
        <v>179</v>
      </c>
      <c r="AF127" s="8"/>
      <c r="AG127" s="3"/>
      <c r="AH127" s="3"/>
      <c r="AI127" s="3"/>
      <c r="AJ127" s="3"/>
      <c r="AK127" s="3"/>
    </row>
    <row r="128" spans="4:37" ht="30">
      <c r="D128" s="18" t="s">
        <v>180</v>
      </c>
      <c r="E128" s="28"/>
      <c r="F128" s="28"/>
      <c r="H128" s="18"/>
      <c r="I128" s="8"/>
      <c r="J128" s="3"/>
      <c r="K128" s="3"/>
      <c r="L128" s="3"/>
      <c r="M128" s="3"/>
      <c r="N128" s="2"/>
      <c r="O128" s="3"/>
      <c r="P128" s="3"/>
      <c r="Q128" s="3"/>
      <c r="R128" s="3"/>
      <c r="S128" s="2"/>
      <c r="T128" s="3"/>
      <c r="U128" s="3">
        <f t="shared" si="15"/>
        <v>0</v>
      </c>
      <c r="V128" s="3">
        <f t="shared" si="16"/>
        <v>0</v>
      </c>
      <c r="W128" s="3">
        <f t="shared" si="17"/>
        <v>0</v>
      </c>
      <c r="X128" s="3">
        <f t="shared" si="18"/>
        <v>0</v>
      </c>
      <c r="Y128" s="3">
        <f t="shared" si="19"/>
        <v>0</v>
      </c>
      <c r="Z128" s="2"/>
      <c r="AA128" s="2"/>
      <c r="AB128" s="2"/>
      <c r="AC128" s="2"/>
      <c r="AD128" s="2"/>
      <c r="AE128" s="18" t="s">
        <v>180</v>
      </c>
      <c r="AF128" s="8"/>
      <c r="AG128" s="3"/>
      <c r="AH128" s="3"/>
      <c r="AI128" s="3"/>
      <c r="AJ128" s="3"/>
      <c r="AK128" s="3"/>
    </row>
    <row r="129" spans="4:37" ht="30">
      <c r="D129" s="18" t="s">
        <v>181</v>
      </c>
      <c r="E129" s="28"/>
      <c r="F129" s="28"/>
      <c r="H129" s="18"/>
      <c r="I129" s="8"/>
      <c r="J129" s="3"/>
      <c r="K129" s="3"/>
      <c r="L129" s="3"/>
      <c r="M129" s="3"/>
      <c r="N129" s="3"/>
      <c r="O129" s="3"/>
      <c r="P129" s="2"/>
      <c r="Q129" s="2"/>
      <c r="R129" s="2"/>
      <c r="S129" s="3"/>
      <c r="T129" s="3"/>
      <c r="U129" s="3">
        <f t="shared" si="15"/>
        <v>0</v>
      </c>
      <c r="V129" s="3">
        <f t="shared" si="16"/>
        <v>0</v>
      </c>
      <c r="W129" s="3">
        <f t="shared" si="17"/>
        <v>0</v>
      </c>
      <c r="X129" s="3">
        <f t="shared" si="18"/>
        <v>0</v>
      </c>
      <c r="Y129" s="3">
        <f t="shared" si="19"/>
        <v>0</v>
      </c>
      <c r="Z129" s="2"/>
      <c r="AA129" s="2"/>
      <c r="AB129" s="2"/>
      <c r="AC129" s="2"/>
      <c r="AD129" s="2"/>
      <c r="AE129" s="18" t="s">
        <v>181</v>
      </c>
      <c r="AF129" s="8"/>
      <c r="AG129" s="3"/>
      <c r="AH129" s="3"/>
      <c r="AI129" s="3"/>
      <c r="AJ129" s="3"/>
      <c r="AK129" s="3"/>
    </row>
    <row r="130" spans="4:37">
      <c r="D130" s="18" t="s">
        <v>182</v>
      </c>
      <c r="E130" s="28"/>
      <c r="F130" s="28"/>
      <c r="H130" s="18"/>
      <c r="I130" s="8"/>
      <c r="J130" s="2"/>
      <c r="K130" s="2"/>
      <c r="L130" s="2"/>
      <c r="M130" s="2"/>
      <c r="N130" s="2"/>
      <c r="O130" s="2"/>
      <c r="P130" s="2"/>
      <c r="Q130" s="2"/>
      <c r="R130" s="2"/>
      <c r="S130" s="2"/>
      <c r="T130" s="2"/>
      <c r="U130" s="3">
        <f t="shared" si="15"/>
        <v>0</v>
      </c>
      <c r="V130" s="3">
        <f t="shared" si="16"/>
        <v>0</v>
      </c>
      <c r="W130" s="3">
        <f t="shared" si="17"/>
        <v>0</v>
      </c>
      <c r="X130" s="3">
        <f t="shared" si="18"/>
        <v>0</v>
      </c>
      <c r="Y130" s="3">
        <f t="shared" si="19"/>
        <v>0</v>
      </c>
      <c r="Z130" s="2"/>
      <c r="AA130" s="2"/>
      <c r="AB130" s="2"/>
      <c r="AC130" s="2"/>
      <c r="AD130" s="2"/>
      <c r="AE130" s="18" t="s">
        <v>182</v>
      </c>
      <c r="AF130" s="8"/>
      <c r="AG130" s="2"/>
      <c r="AH130" s="2"/>
      <c r="AI130" s="2"/>
      <c r="AJ130" s="2"/>
      <c r="AK130" s="2"/>
    </row>
    <row r="131" spans="4:37">
      <c r="D131" s="18" t="s">
        <v>183</v>
      </c>
      <c r="E131" s="28"/>
      <c r="F131" s="28"/>
      <c r="H131" s="18"/>
      <c r="I131" s="8"/>
      <c r="J131" s="2"/>
      <c r="K131" s="2"/>
      <c r="L131" s="2"/>
      <c r="M131" s="2"/>
      <c r="N131" s="2"/>
      <c r="O131" s="2"/>
      <c r="P131" s="2"/>
      <c r="Q131" s="2"/>
      <c r="R131" s="2"/>
      <c r="S131" s="2"/>
      <c r="T131" s="2"/>
      <c r="U131" s="3">
        <f t="shared" si="15"/>
        <v>0</v>
      </c>
      <c r="V131" s="3">
        <f t="shared" si="16"/>
        <v>0</v>
      </c>
      <c r="W131" s="3">
        <f t="shared" si="17"/>
        <v>0</v>
      </c>
      <c r="X131" s="3">
        <f t="shared" si="18"/>
        <v>0</v>
      </c>
      <c r="Y131" s="3">
        <f t="shared" si="19"/>
        <v>0</v>
      </c>
      <c r="Z131" s="2"/>
      <c r="AA131" s="2"/>
      <c r="AB131" s="2"/>
      <c r="AC131" s="2"/>
      <c r="AD131" s="2"/>
      <c r="AE131" s="18" t="s">
        <v>183</v>
      </c>
      <c r="AF131" s="8"/>
      <c r="AG131" s="2"/>
      <c r="AH131" s="2"/>
      <c r="AI131" s="2"/>
      <c r="AJ131" s="2"/>
      <c r="AK131" s="2"/>
    </row>
    <row r="132" spans="4:37">
      <c r="D132" s="18" t="s">
        <v>184</v>
      </c>
      <c r="E132" s="28"/>
      <c r="F132" s="28"/>
      <c r="H132" s="18"/>
      <c r="I132" s="8"/>
      <c r="J132" s="3"/>
      <c r="K132" s="3"/>
      <c r="L132" s="3"/>
      <c r="M132" s="3"/>
      <c r="N132" s="3"/>
      <c r="O132" s="3"/>
      <c r="P132" s="2"/>
      <c r="Q132" s="2"/>
      <c r="R132" s="3"/>
      <c r="S132" s="3"/>
      <c r="T132" s="3"/>
      <c r="U132" s="3">
        <f t="shared" si="15"/>
        <v>0</v>
      </c>
      <c r="V132" s="3">
        <f t="shared" si="16"/>
        <v>0</v>
      </c>
      <c r="W132" s="3">
        <f t="shared" si="17"/>
        <v>0</v>
      </c>
      <c r="X132" s="3">
        <f t="shared" si="18"/>
        <v>0</v>
      </c>
      <c r="Y132" s="3">
        <f t="shared" si="19"/>
        <v>0</v>
      </c>
      <c r="Z132" s="2"/>
      <c r="AA132" s="2"/>
      <c r="AB132" s="2"/>
      <c r="AC132" s="2"/>
      <c r="AD132" s="2"/>
      <c r="AE132" s="18" t="s">
        <v>184</v>
      </c>
      <c r="AF132" s="8"/>
      <c r="AG132" s="3"/>
      <c r="AH132" s="2"/>
      <c r="AI132" s="2"/>
      <c r="AJ132" s="2"/>
      <c r="AK132" s="3"/>
    </row>
    <row r="133" spans="4:37">
      <c r="D133" s="18" t="s">
        <v>185</v>
      </c>
      <c r="E133" s="28"/>
      <c r="F133" s="28"/>
      <c r="H133" s="18"/>
      <c r="I133" s="8"/>
      <c r="J133" s="2"/>
      <c r="K133" s="3"/>
      <c r="L133" s="2"/>
      <c r="M133" s="3"/>
      <c r="N133" s="3"/>
      <c r="O133" s="3"/>
      <c r="P133" s="3"/>
      <c r="Q133" s="3"/>
      <c r="R133" s="2"/>
      <c r="S133" s="2"/>
      <c r="T133" s="2"/>
      <c r="U133" s="3">
        <f t="shared" si="15"/>
        <v>0</v>
      </c>
      <c r="V133" s="3">
        <f t="shared" si="16"/>
        <v>0</v>
      </c>
      <c r="W133" s="3">
        <f t="shared" si="17"/>
        <v>0</v>
      </c>
      <c r="X133" s="3">
        <f t="shared" si="18"/>
        <v>0</v>
      </c>
      <c r="Y133" s="3">
        <f t="shared" si="19"/>
        <v>0</v>
      </c>
      <c r="Z133" s="2"/>
      <c r="AA133" s="2"/>
      <c r="AB133" s="2"/>
      <c r="AC133" s="2"/>
      <c r="AD133" s="2"/>
      <c r="AE133" s="18" t="s">
        <v>185</v>
      </c>
      <c r="AF133" s="8"/>
      <c r="AG133" s="3"/>
      <c r="AH133" s="2"/>
      <c r="AI133" s="2"/>
      <c r="AJ133" s="3"/>
      <c r="AK133" s="3"/>
    </row>
    <row r="134" spans="4:37">
      <c r="D134" s="18" t="s">
        <v>186</v>
      </c>
      <c r="E134" s="28"/>
      <c r="F134" s="28"/>
      <c r="H134" s="18"/>
      <c r="I134" s="8"/>
      <c r="J134" s="2"/>
      <c r="K134" s="2"/>
      <c r="L134" s="2"/>
      <c r="M134" s="2"/>
      <c r="N134" s="2"/>
      <c r="O134" s="2"/>
      <c r="P134" s="2"/>
      <c r="Q134" s="2"/>
      <c r="R134" s="2"/>
      <c r="S134" s="2"/>
      <c r="T134" s="2"/>
      <c r="U134" s="3">
        <f t="shared" si="15"/>
        <v>0</v>
      </c>
      <c r="V134" s="3">
        <f t="shared" si="16"/>
        <v>0</v>
      </c>
      <c r="W134" s="3">
        <f t="shared" si="17"/>
        <v>0</v>
      </c>
      <c r="X134" s="3">
        <f t="shared" si="18"/>
        <v>0</v>
      </c>
      <c r="Y134" s="3">
        <f t="shared" si="19"/>
        <v>0</v>
      </c>
      <c r="Z134" s="2"/>
      <c r="AA134" s="2"/>
      <c r="AB134" s="2"/>
      <c r="AC134" s="2"/>
      <c r="AD134" s="2"/>
      <c r="AE134" s="18" t="s">
        <v>186</v>
      </c>
      <c r="AF134" s="8"/>
      <c r="AG134" s="2"/>
      <c r="AH134" s="2"/>
      <c r="AI134" s="2"/>
      <c r="AJ134" s="2"/>
      <c r="AK134" s="2"/>
    </row>
    <row r="135" spans="4:37" ht="30">
      <c r="D135" s="18" t="s">
        <v>187</v>
      </c>
      <c r="E135" s="28"/>
      <c r="F135" s="28"/>
      <c r="H135" s="18"/>
      <c r="I135" s="8"/>
      <c r="J135" s="3"/>
      <c r="K135" s="3"/>
      <c r="L135" s="3"/>
      <c r="M135" s="3"/>
      <c r="N135" s="3"/>
      <c r="O135" s="3"/>
      <c r="P135" s="3"/>
      <c r="Q135" s="3"/>
      <c r="R135" s="3"/>
      <c r="S135" s="2"/>
      <c r="T135" s="3"/>
      <c r="U135" s="3">
        <f t="shared" si="15"/>
        <v>0</v>
      </c>
      <c r="V135" s="3">
        <f t="shared" si="16"/>
        <v>0</v>
      </c>
      <c r="W135" s="3">
        <f t="shared" si="17"/>
        <v>0</v>
      </c>
      <c r="X135" s="3">
        <f t="shared" si="18"/>
        <v>0</v>
      </c>
      <c r="Y135" s="3">
        <f t="shared" si="19"/>
        <v>0</v>
      </c>
      <c r="Z135" s="3"/>
      <c r="AA135" s="3"/>
      <c r="AB135" s="3"/>
      <c r="AC135" s="3"/>
      <c r="AD135" s="3"/>
      <c r="AE135" s="18" t="s">
        <v>187</v>
      </c>
      <c r="AF135" s="8"/>
      <c r="AG135" s="3"/>
      <c r="AH135" s="3"/>
      <c r="AI135" s="3"/>
      <c r="AJ135" s="3"/>
      <c r="AK135" s="3"/>
    </row>
    <row r="136" spans="4:37" ht="30">
      <c r="D136" s="18" t="s">
        <v>188</v>
      </c>
      <c r="E136" s="28"/>
      <c r="F136" s="28"/>
      <c r="H136" s="18"/>
      <c r="I136" s="8"/>
      <c r="J136" s="2"/>
      <c r="K136" s="2"/>
      <c r="L136" s="2"/>
      <c r="M136" s="2"/>
      <c r="N136" s="3"/>
      <c r="O136" s="3"/>
      <c r="P136" s="3"/>
      <c r="Q136" s="3"/>
      <c r="R136" s="2"/>
      <c r="S136" s="2"/>
      <c r="T136" s="2"/>
      <c r="U136" s="3">
        <f t="shared" si="15"/>
        <v>0</v>
      </c>
      <c r="V136" s="3">
        <f t="shared" si="16"/>
        <v>0</v>
      </c>
      <c r="W136" s="3">
        <f t="shared" si="17"/>
        <v>0</v>
      </c>
      <c r="X136" s="3">
        <f t="shared" si="18"/>
        <v>0</v>
      </c>
      <c r="Y136" s="3">
        <f t="shared" si="19"/>
        <v>0</v>
      </c>
      <c r="Z136" s="2"/>
      <c r="AA136" s="2"/>
      <c r="AB136" s="2"/>
      <c r="AC136" s="2"/>
      <c r="AD136" s="2"/>
      <c r="AE136" s="18" t="s">
        <v>188</v>
      </c>
      <c r="AF136" s="8"/>
      <c r="AG136" s="2"/>
      <c r="AH136" s="2"/>
      <c r="AI136" s="2"/>
      <c r="AJ136" s="2"/>
      <c r="AK136" s="2"/>
    </row>
    <row r="137" spans="4:37">
      <c r="D137" s="18" t="s">
        <v>189</v>
      </c>
      <c r="E137" s="28"/>
      <c r="F137" s="28"/>
      <c r="H137" s="18"/>
      <c r="I137" s="8"/>
      <c r="J137" s="3"/>
      <c r="K137" s="3"/>
      <c r="L137" s="3"/>
      <c r="M137" s="3"/>
      <c r="N137" s="3"/>
      <c r="O137" s="3"/>
      <c r="P137" s="3"/>
      <c r="Q137" s="3"/>
      <c r="R137" s="3"/>
      <c r="S137" s="3"/>
      <c r="T137" s="3"/>
      <c r="U137" s="3">
        <f t="shared" si="15"/>
        <v>0</v>
      </c>
      <c r="V137" s="3">
        <f t="shared" si="16"/>
        <v>0</v>
      </c>
      <c r="W137" s="3">
        <f t="shared" si="17"/>
        <v>0</v>
      </c>
      <c r="X137" s="3">
        <f t="shared" si="18"/>
        <v>0</v>
      </c>
      <c r="Y137" s="3">
        <f t="shared" si="19"/>
        <v>0</v>
      </c>
      <c r="Z137" s="3"/>
      <c r="AA137" s="3"/>
      <c r="AB137" s="3"/>
      <c r="AC137" s="3"/>
      <c r="AD137" s="3"/>
      <c r="AE137" s="18" t="s">
        <v>189</v>
      </c>
      <c r="AF137" s="8"/>
      <c r="AG137" s="3"/>
      <c r="AH137" s="3"/>
      <c r="AI137" s="3"/>
      <c r="AJ137" s="3"/>
      <c r="AK137" s="3"/>
    </row>
    <row r="138" spans="4:37">
      <c r="D138" s="12" t="s">
        <v>190</v>
      </c>
      <c r="E138" s="22"/>
      <c r="F138" s="22"/>
      <c r="H138" s="12"/>
      <c r="I138" s="8"/>
      <c r="J138" s="2"/>
      <c r="K138" s="2"/>
      <c r="L138" s="2"/>
      <c r="M138" s="2"/>
      <c r="N138" s="2"/>
      <c r="O138" s="2"/>
      <c r="P138" s="2"/>
      <c r="Q138" s="2"/>
      <c r="R138" s="2"/>
      <c r="S138" s="2"/>
      <c r="T138" s="2"/>
      <c r="U138" s="3">
        <f t="shared" si="15"/>
        <v>0</v>
      </c>
      <c r="V138" s="3">
        <f t="shared" si="16"/>
        <v>0</v>
      </c>
      <c r="W138" s="3">
        <f t="shared" si="17"/>
        <v>0</v>
      </c>
      <c r="X138" s="3">
        <f t="shared" si="18"/>
        <v>0</v>
      </c>
      <c r="Y138" s="3">
        <f t="shared" si="19"/>
        <v>0</v>
      </c>
      <c r="Z138" s="2"/>
      <c r="AA138" s="2"/>
      <c r="AB138" s="2"/>
      <c r="AC138" s="2"/>
      <c r="AD138" s="2"/>
      <c r="AE138" s="12" t="s">
        <v>190</v>
      </c>
      <c r="AF138" s="8"/>
      <c r="AG138" s="2"/>
      <c r="AH138" s="2"/>
      <c r="AI138" s="2"/>
      <c r="AJ138" s="2"/>
      <c r="AK138" s="2"/>
    </row>
    <row r="139" spans="4:37" ht="30">
      <c r="D139" s="18" t="s">
        <v>191</v>
      </c>
      <c r="E139" s="28"/>
      <c r="F139" s="28"/>
      <c r="H139" s="18"/>
      <c r="I139" s="8"/>
      <c r="J139" s="3"/>
      <c r="K139" s="3"/>
      <c r="L139" s="3"/>
      <c r="M139" s="3"/>
      <c r="N139" s="3"/>
      <c r="O139" s="3"/>
      <c r="P139" s="2"/>
      <c r="Q139" s="2"/>
      <c r="R139" s="2"/>
      <c r="S139" s="2"/>
      <c r="T139" s="3"/>
      <c r="U139" s="3">
        <f t="shared" si="15"/>
        <v>0</v>
      </c>
      <c r="V139" s="3">
        <f t="shared" si="16"/>
        <v>0</v>
      </c>
      <c r="W139" s="3">
        <f t="shared" si="17"/>
        <v>0</v>
      </c>
      <c r="X139" s="3">
        <f t="shared" si="18"/>
        <v>0</v>
      </c>
      <c r="Y139" s="3">
        <f t="shared" si="19"/>
        <v>0</v>
      </c>
      <c r="Z139" s="3"/>
      <c r="AA139" s="3"/>
      <c r="AB139" s="3"/>
      <c r="AC139" s="3"/>
      <c r="AD139" s="3"/>
      <c r="AE139" s="18" t="s">
        <v>191</v>
      </c>
      <c r="AF139" s="8"/>
      <c r="AG139" s="3"/>
      <c r="AH139" s="2"/>
      <c r="AI139" s="3"/>
      <c r="AJ139" s="3"/>
      <c r="AK139" s="3"/>
    </row>
    <row r="140" spans="4:37" ht="30">
      <c r="D140" s="18" t="s">
        <v>192</v>
      </c>
      <c r="E140" s="28"/>
      <c r="F140" s="28"/>
      <c r="H140" s="18"/>
      <c r="I140" s="8"/>
      <c r="J140" s="2"/>
      <c r="K140" s="2"/>
      <c r="L140" s="2"/>
      <c r="M140" s="2"/>
      <c r="N140" s="3"/>
      <c r="O140" s="2"/>
      <c r="P140" s="2"/>
      <c r="Q140" s="2"/>
      <c r="R140" s="2"/>
      <c r="S140" s="2"/>
      <c r="T140" s="2"/>
      <c r="U140" s="3">
        <f t="shared" si="15"/>
        <v>0</v>
      </c>
      <c r="V140" s="3">
        <f t="shared" si="16"/>
        <v>0</v>
      </c>
      <c r="W140" s="3">
        <f t="shared" si="17"/>
        <v>0</v>
      </c>
      <c r="X140" s="3">
        <f t="shared" si="18"/>
        <v>0</v>
      </c>
      <c r="Y140" s="3">
        <f t="shared" si="19"/>
        <v>0</v>
      </c>
      <c r="Z140" s="2"/>
      <c r="AA140" s="2"/>
      <c r="AB140" s="2"/>
      <c r="AC140" s="2"/>
      <c r="AD140" s="2"/>
      <c r="AE140" s="18" t="s">
        <v>192</v>
      </c>
      <c r="AF140" s="8"/>
      <c r="AG140" s="2"/>
      <c r="AH140" s="2"/>
      <c r="AI140" s="2"/>
      <c r="AJ140" s="2"/>
      <c r="AK140" s="2"/>
    </row>
    <row r="141" spans="4:37">
      <c r="D141" s="18" t="s">
        <v>193</v>
      </c>
      <c r="E141" s="28"/>
      <c r="F141" s="28"/>
      <c r="H141" s="18"/>
      <c r="I141" s="8"/>
      <c r="J141" s="3"/>
      <c r="K141" s="3"/>
      <c r="L141" s="3"/>
      <c r="M141" s="3"/>
      <c r="N141" s="3"/>
      <c r="O141" s="3"/>
      <c r="P141" s="3"/>
      <c r="Q141" s="3"/>
      <c r="R141" s="3"/>
      <c r="S141" s="3"/>
      <c r="T141" s="3"/>
      <c r="U141" s="3">
        <f t="shared" si="15"/>
        <v>0</v>
      </c>
      <c r="V141" s="3">
        <f t="shared" si="16"/>
        <v>0</v>
      </c>
      <c r="W141" s="3">
        <f t="shared" si="17"/>
        <v>0</v>
      </c>
      <c r="X141" s="3">
        <f t="shared" si="18"/>
        <v>0</v>
      </c>
      <c r="Y141" s="3">
        <f t="shared" si="19"/>
        <v>0</v>
      </c>
      <c r="Z141" s="3"/>
      <c r="AA141" s="3"/>
      <c r="AB141" s="3"/>
      <c r="AC141" s="3"/>
      <c r="AD141" s="3"/>
      <c r="AE141" s="18" t="s">
        <v>193</v>
      </c>
      <c r="AF141" s="8"/>
      <c r="AG141" s="3"/>
      <c r="AH141" s="3"/>
      <c r="AI141" s="3"/>
      <c r="AJ141" s="3"/>
      <c r="AK141" s="3"/>
    </row>
    <row r="142" spans="4:37">
      <c r="D142" s="18" t="s">
        <v>194</v>
      </c>
      <c r="E142" s="28"/>
      <c r="F142" s="28"/>
      <c r="H142" s="18"/>
      <c r="I142" s="8"/>
      <c r="J142" s="3"/>
      <c r="K142" s="3"/>
      <c r="L142" s="3"/>
      <c r="M142" s="3"/>
      <c r="N142" s="3"/>
      <c r="O142" s="3"/>
      <c r="P142" s="3"/>
      <c r="Q142" s="3"/>
      <c r="R142" s="3"/>
      <c r="S142" s="3"/>
      <c r="T142" s="3"/>
      <c r="U142" s="3">
        <f t="shared" si="15"/>
        <v>0</v>
      </c>
      <c r="V142" s="3">
        <f t="shared" si="16"/>
        <v>0</v>
      </c>
      <c r="W142" s="3">
        <f t="shared" si="17"/>
        <v>0</v>
      </c>
      <c r="X142" s="3">
        <f t="shared" si="18"/>
        <v>0</v>
      </c>
      <c r="Y142" s="3">
        <f t="shared" si="19"/>
        <v>0</v>
      </c>
      <c r="Z142" s="3"/>
      <c r="AA142" s="3"/>
      <c r="AB142" s="3"/>
      <c r="AC142" s="3"/>
      <c r="AD142" s="3"/>
      <c r="AE142" s="18" t="s">
        <v>194</v>
      </c>
      <c r="AF142" s="8"/>
      <c r="AG142" s="3"/>
      <c r="AH142" s="3"/>
      <c r="AI142" s="3"/>
      <c r="AJ142" s="3"/>
      <c r="AK142" s="3"/>
    </row>
    <row r="143" spans="4:37">
      <c r="D143" s="18" t="s">
        <v>195</v>
      </c>
      <c r="E143" s="28"/>
      <c r="F143" s="28"/>
      <c r="H143" s="18"/>
      <c r="I143" s="8"/>
      <c r="J143" s="3"/>
      <c r="K143" s="3"/>
      <c r="L143" s="3"/>
      <c r="M143" s="2"/>
      <c r="N143" s="2"/>
      <c r="O143" s="2"/>
      <c r="P143" s="2"/>
      <c r="Q143" s="2"/>
      <c r="R143" s="2"/>
      <c r="S143" s="2"/>
      <c r="T143" s="2"/>
      <c r="U143" s="3">
        <f t="shared" si="15"/>
        <v>0</v>
      </c>
      <c r="V143" s="3">
        <f t="shared" si="16"/>
        <v>0</v>
      </c>
      <c r="W143" s="3">
        <f t="shared" si="17"/>
        <v>0</v>
      </c>
      <c r="X143" s="3">
        <f t="shared" si="18"/>
        <v>0</v>
      </c>
      <c r="Y143" s="3">
        <f t="shared" si="19"/>
        <v>0</v>
      </c>
      <c r="Z143" s="2"/>
      <c r="AA143" s="2"/>
      <c r="AB143" s="2"/>
      <c r="AC143" s="2"/>
      <c r="AD143" s="2"/>
      <c r="AE143" s="18" t="s">
        <v>195</v>
      </c>
      <c r="AF143" s="8"/>
      <c r="AG143" s="2"/>
      <c r="AH143" s="2"/>
      <c r="AI143" s="2"/>
      <c r="AJ143" s="2"/>
      <c r="AK143" s="2"/>
    </row>
    <row r="144" spans="4:37">
      <c r="D144" s="18" t="s">
        <v>196</v>
      </c>
      <c r="E144" s="28"/>
      <c r="F144" s="28"/>
      <c r="H144" s="18"/>
      <c r="I144" s="8"/>
      <c r="J144" s="2"/>
      <c r="K144" s="2"/>
      <c r="L144" s="2"/>
      <c r="M144" s="2"/>
      <c r="N144" s="2"/>
      <c r="O144" s="2"/>
      <c r="P144" s="2"/>
      <c r="Q144" s="2"/>
      <c r="R144" s="2"/>
      <c r="S144" s="2"/>
      <c r="T144" s="2"/>
      <c r="U144" s="3">
        <f t="shared" si="15"/>
        <v>0</v>
      </c>
      <c r="V144" s="3">
        <f t="shared" si="16"/>
        <v>0</v>
      </c>
      <c r="W144" s="3">
        <f t="shared" si="17"/>
        <v>0</v>
      </c>
      <c r="X144" s="3">
        <f t="shared" si="18"/>
        <v>0</v>
      </c>
      <c r="Y144" s="3">
        <f t="shared" si="19"/>
        <v>0</v>
      </c>
      <c r="Z144" s="2"/>
      <c r="AA144" s="2"/>
      <c r="AB144" s="2"/>
      <c r="AC144" s="2"/>
      <c r="AD144" s="2"/>
      <c r="AE144" s="18" t="s">
        <v>196</v>
      </c>
      <c r="AF144" s="8"/>
      <c r="AG144" s="2"/>
      <c r="AH144" s="2"/>
      <c r="AI144" s="2"/>
      <c r="AJ144" s="2"/>
      <c r="AK144" s="2"/>
    </row>
    <row r="145" spans="4:37">
      <c r="D145" s="18" t="s">
        <v>197</v>
      </c>
      <c r="E145" s="28"/>
      <c r="F145" s="28"/>
      <c r="H145" s="18"/>
      <c r="I145" s="8"/>
      <c r="J145" s="2"/>
      <c r="K145" s="2"/>
      <c r="L145" s="2"/>
      <c r="M145" s="2"/>
      <c r="N145" s="2"/>
      <c r="O145" s="2"/>
      <c r="P145" s="2"/>
      <c r="Q145" s="2"/>
      <c r="R145" s="2"/>
      <c r="S145" s="2"/>
      <c r="T145" s="2"/>
      <c r="U145" s="3">
        <f t="shared" si="15"/>
        <v>0</v>
      </c>
      <c r="V145" s="3">
        <f t="shared" si="16"/>
        <v>0</v>
      </c>
      <c r="W145" s="3">
        <f t="shared" si="17"/>
        <v>0</v>
      </c>
      <c r="X145" s="3">
        <f t="shared" si="18"/>
        <v>0</v>
      </c>
      <c r="Y145" s="3">
        <f t="shared" si="19"/>
        <v>0</v>
      </c>
      <c r="Z145" s="2"/>
      <c r="AA145" s="2"/>
      <c r="AB145" s="2"/>
      <c r="AC145" s="2"/>
      <c r="AD145" s="2"/>
      <c r="AE145" s="18" t="s">
        <v>197</v>
      </c>
      <c r="AF145" s="8"/>
      <c r="AG145" s="2"/>
      <c r="AH145" s="2"/>
      <c r="AI145" s="2"/>
      <c r="AJ145" s="2"/>
      <c r="AK145" s="2"/>
    </row>
    <row r="146" spans="4:37">
      <c r="D146" s="18" t="s">
        <v>198</v>
      </c>
      <c r="E146" s="28"/>
      <c r="F146" s="28"/>
      <c r="H146" s="18"/>
      <c r="I146" s="8"/>
      <c r="J146" s="3"/>
      <c r="K146" s="3"/>
      <c r="L146" s="3"/>
      <c r="M146" s="3"/>
      <c r="N146" s="3"/>
      <c r="O146" s="3"/>
      <c r="P146" s="3"/>
      <c r="Q146" s="3"/>
      <c r="R146" s="3"/>
      <c r="S146" s="3"/>
      <c r="T146" s="3"/>
      <c r="U146" s="3">
        <f t="shared" si="15"/>
        <v>0</v>
      </c>
      <c r="V146" s="3">
        <f t="shared" si="16"/>
        <v>0</v>
      </c>
      <c r="W146" s="3">
        <f t="shared" si="17"/>
        <v>0</v>
      </c>
      <c r="X146" s="3">
        <f t="shared" si="18"/>
        <v>0</v>
      </c>
      <c r="Y146" s="3">
        <f t="shared" si="19"/>
        <v>0</v>
      </c>
      <c r="Z146" s="3"/>
      <c r="AA146" s="3"/>
      <c r="AB146" s="3"/>
      <c r="AC146" s="3"/>
      <c r="AD146" s="3"/>
      <c r="AE146" s="18" t="s">
        <v>198</v>
      </c>
      <c r="AF146" s="8"/>
      <c r="AG146" s="3"/>
      <c r="AH146" s="3"/>
      <c r="AI146" s="3"/>
      <c r="AJ146" s="3"/>
      <c r="AK146" s="3"/>
    </row>
    <row r="147" spans="4:37" ht="30">
      <c r="D147" s="18" t="s">
        <v>199</v>
      </c>
      <c r="E147" s="28"/>
      <c r="F147" s="28"/>
      <c r="H147" s="18"/>
      <c r="I147" s="8"/>
      <c r="J147" s="2"/>
      <c r="K147" s="2"/>
      <c r="L147" s="2"/>
      <c r="M147" s="2"/>
      <c r="N147" s="2"/>
      <c r="O147" s="2"/>
      <c r="P147" s="2"/>
      <c r="Q147" s="2"/>
      <c r="R147" s="2"/>
      <c r="S147" s="2"/>
      <c r="T147" s="2"/>
      <c r="U147" s="3">
        <f t="shared" si="15"/>
        <v>0</v>
      </c>
      <c r="V147" s="3">
        <f t="shared" si="16"/>
        <v>0</v>
      </c>
      <c r="W147" s="3">
        <f t="shared" si="17"/>
        <v>0</v>
      </c>
      <c r="X147" s="3">
        <f t="shared" si="18"/>
        <v>0</v>
      </c>
      <c r="Y147" s="3">
        <f t="shared" si="19"/>
        <v>0</v>
      </c>
      <c r="Z147" s="2"/>
      <c r="AA147" s="2"/>
      <c r="AB147" s="2"/>
      <c r="AC147" s="2"/>
      <c r="AD147" s="2"/>
      <c r="AE147" s="18" t="s">
        <v>199</v>
      </c>
      <c r="AF147" s="8"/>
      <c r="AG147" s="2"/>
      <c r="AH147" s="2"/>
      <c r="AI147" s="2"/>
      <c r="AJ147" s="2"/>
      <c r="AK147" s="2"/>
    </row>
    <row r="148" spans="4:37">
      <c r="D148" s="18" t="s">
        <v>200</v>
      </c>
      <c r="E148" s="28"/>
      <c r="F148" s="28"/>
      <c r="H148" s="18"/>
      <c r="I148" s="8"/>
      <c r="J148" s="2"/>
      <c r="K148" s="2"/>
      <c r="L148" s="2"/>
      <c r="M148" s="2"/>
      <c r="N148" s="2"/>
      <c r="O148" s="2"/>
      <c r="P148" s="2"/>
      <c r="Q148" s="2"/>
      <c r="R148" s="2"/>
      <c r="S148" s="2"/>
      <c r="T148" s="2"/>
      <c r="U148" s="3">
        <f t="shared" si="15"/>
        <v>0</v>
      </c>
      <c r="V148" s="3">
        <f t="shared" si="16"/>
        <v>0</v>
      </c>
      <c r="W148" s="3">
        <f t="shared" si="17"/>
        <v>0</v>
      </c>
      <c r="X148" s="3">
        <f t="shared" si="18"/>
        <v>0</v>
      </c>
      <c r="Y148" s="3">
        <f t="shared" si="19"/>
        <v>0</v>
      </c>
      <c r="Z148" s="2"/>
      <c r="AA148" s="2"/>
      <c r="AB148" s="2"/>
      <c r="AC148" s="2"/>
      <c r="AD148" s="2"/>
      <c r="AE148" s="18" t="s">
        <v>200</v>
      </c>
      <c r="AF148" s="8"/>
      <c r="AG148" s="2"/>
      <c r="AH148" s="2"/>
      <c r="AI148" s="2"/>
      <c r="AJ148" s="2"/>
      <c r="AK148" s="2"/>
    </row>
    <row r="149" spans="4:37">
      <c r="D149" s="18" t="s">
        <v>201</v>
      </c>
      <c r="E149" s="28"/>
      <c r="F149" s="28"/>
      <c r="H149" s="18"/>
      <c r="I149" s="8"/>
      <c r="J149" s="3"/>
      <c r="K149" s="3"/>
      <c r="L149" s="3"/>
      <c r="M149" s="3"/>
      <c r="N149" s="3"/>
      <c r="O149" s="3"/>
      <c r="P149" s="3"/>
      <c r="Q149" s="3"/>
      <c r="R149" s="3"/>
      <c r="S149" s="3"/>
      <c r="T149" s="3"/>
      <c r="U149" s="3">
        <f t="shared" si="15"/>
        <v>0</v>
      </c>
      <c r="V149" s="3">
        <f t="shared" si="16"/>
        <v>0</v>
      </c>
      <c r="W149" s="3">
        <f t="shared" si="17"/>
        <v>0</v>
      </c>
      <c r="X149" s="3">
        <f t="shared" si="18"/>
        <v>0</v>
      </c>
      <c r="Y149" s="3">
        <f t="shared" si="19"/>
        <v>0</v>
      </c>
      <c r="Z149" s="3"/>
      <c r="AA149" s="3"/>
      <c r="AB149" s="3"/>
      <c r="AC149" s="3"/>
      <c r="AD149" s="3"/>
      <c r="AE149" s="18" t="s">
        <v>201</v>
      </c>
      <c r="AF149" s="8"/>
      <c r="AG149" s="3"/>
      <c r="AH149" s="3"/>
      <c r="AI149" s="3"/>
      <c r="AJ149" s="3"/>
      <c r="AK149" s="3"/>
    </row>
    <row r="150" spans="4:37">
      <c r="D150" s="16" t="s">
        <v>202</v>
      </c>
      <c r="E150" s="26"/>
      <c r="F150" s="26"/>
      <c r="H150" s="16"/>
      <c r="I150" s="8"/>
      <c r="J150" s="3"/>
      <c r="K150" s="3"/>
      <c r="L150" s="3"/>
      <c r="M150" s="3"/>
      <c r="N150" s="3"/>
      <c r="O150" s="3"/>
      <c r="P150" s="3"/>
      <c r="Q150" s="3"/>
      <c r="R150" s="3"/>
      <c r="S150" s="3"/>
      <c r="T150" s="3"/>
      <c r="U150" s="3">
        <f t="shared" si="15"/>
        <v>0</v>
      </c>
      <c r="V150" s="3">
        <f t="shared" si="16"/>
        <v>0</v>
      </c>
      <c r="W150" s="3">
        <f t="shared" si="17"/>
        <v>0</v>
      </c>
      <c r="X150" s="3">
        <f t="shared" si="18"/>
        <v>0</v>
      </c>
      <c r="Y150" s="3">
        <f t="shared" si="19"/>
        <v>0</v>
      </c>
      <c r="Z150" s="3"/>
      <c r="AA150" s="3"/>
      <c r="AB150" s="3"/>
      <c r="AC150" s="3"/>
      <c r="AD150" s="3"/>
      <c r="AE150" s="16" t="s">
        <v>202</v>
      </c>
      <c r="AF150" s="8"/>
      <c r="AG150" s="3"/>
      <c r="AH150" s="3"/>
      <c r="AI150" s="3"/>
      <c r="AJ150" s="3"/>
      <c r="AK150" s="3"/>
    </row>
    <row r="151" spans="4:37">
      <c r="D151" s="16" t="s">
        <v>203</v>
      </c>
      <c r="E151" s="26"/>
      <c r="F151" s="26"/>
      <c r="H151" s="16"/>
      <c r="I151" s="8"/>
      <c r="J151" s="3"/>
      <c r="K151" s="3"/>
      <c r="L151" s="3"/>
      <c r="M151" s="3"/>
      <c r="N151" s="3"/>
      <c r="O151" s="3"/>
      <c r="P151" s="3"/>
      <c r="Q151" s="3"/>
      <c r="R151" s="3"/>
      <c r="S151" s="3"/>
      <c r="T151" s="3"/>
      <c r="U151" s="3">
        <f t="shared" si="15"/>
        <v>0</v>
      </c>
      <c r="V151" s="3">
        <f t="shared" si="16"/>
        <v>0</v>
      </c>
      <c r="W151" s="3">
        <f t="shared" si="17"/>
        <v>0</v>
      </c>
      <c r="X151" s="3">
        <f t="shared" si="18"/>
        <v>0</v>
      </c>
      <c r="Y151" s="3">
        <f t="shared" si="19"/>
        <v>0</v>
      </c>
      <c r="Z151" s="3"/>
      <c r="AA151" s="3"/>
      <c r="AB151" s="3"/>
      <c r="AC151" s="3"/>
      <c r="AD151" s="3"/>
      <c r="AE151" s="16" t="s">
        <v>203</v>
      </c>
      <c r="AF151" s="8"/>
      <c r="AG151" s="3"/>
      <c r="AH151" s="3"/>
      <c r="AI151" s="3"/>
      <c r="AJ151" s="3"/>
      <c r="AK151" s="3"/>
    </row>
    <row r="152" spans="4:37" ht="30">
      <c r="D152" s="16" t="s">
        <v>204</v>
      </c>
      <c r="E152" s="26"/>
      <c r="F152" s="26"/>
      <c r="H152" s="16"/>
      <c r="I152" s="8"/>
      <c r="J152" s="2"/>
      <c r="K152" s="2"/>
      <c r="L152" s="3"/>
      <c r="M152" s="3"/>
      <c r="N152" s="3"/>
      <c r="O152" s="2"/>
      <c r="P152" s="2"/>
      <c r="Q152" s="2"/>
      <c r="R152" s="2"/>
      <c r="S152" s="2"/>
      <c r="T152" s="2"/>
      <c r="U152" s="3">
        <f t="shared" si="15"/>
        <v>0</v>
      </c>
      <c r="V152" s="3">
        <f t="shared" si="16"/>
        <v>0</v>
      </c>
      <c r="W152" s="3">
        <f t="shared" si="17"/>
        <v>0</v>
      </c>
      <c r="X152" s="3">
        <f t="shared" si="18"/>
        <v>0</v>
      </c>
      <c r="Y152" s="3">
        <f t="shared" si="19"/>
        <v>0</v>
      </c>
      <c r="Z152" s="2"/>
      <c r="AA152" s="2"/>
      <c r="AB152" s="2"/>
      <c r="AC152" s="2"/>
      <c r="AD152" s="2"/>
      <c r="AE152" s="16" t="s">
        <v>204</v>
      </c>
      <c r="AF152" s="8"/>
      <c r="AG152" s="2"/>
      <c r="AH152" s="2"/>
      <c r="AI152" s="3"/>
      <c r="AJ152" s="3"/>
      <c r="AK152" s="3"/>
    </row>
    <row r="153" spans="4:37">
      <c r="D153" s="16" t="s">
        <v>205</v>
      </c>
      <c r="E153" s="26"/>
      <c r="F153" s="26"/>
      <c r="H153" s="16"/>
      <c r="I153" s="8"/>
      <c r="J153" s="3"/>
      <c r="K153" s="3"/>
      <c r="L153" s="3"/>
      <c r="M153" s="3"/>
      <c r="N153" s="3"/>
      <c r="O153" s="3"/>
      <c r="P153" s="3"/>
      <c r="Q153" s="3"/>
      <c r="R153" s="3"/>
      <c r="S153" s="3"/>
      <c r="T153" s="3"/>
      <c r="U153" s="3">
        <f t="shared" si="15"/>
        <v>0</v>
      </c>
      <c r="V153" s="3">
        <f t="shared" si="16"/>
        <v>0</v>
      </c>
      <c r="W153" s="3">
        <f t="shared" si="17"/>
        <v>0</v>
      </c>
      <c r="X153" s="3">
        <f t="shared" si="18"/>
        <v>0</v>
      </c>
      <c r="Y153" s="3">
        <f t="shared" si="19"/>
        <v>0</v>
      </c>
      <c r="Z153" s="3"/>
      <c r="AA153" s="3"/>
      <c r="AB153" s="3"/>
      <c r="AC153" s="3"/>
      <c r="AD153" s="3"/>
      <c r="AE153" s="16" t="s">
        <v>205</v>
      </c>
      <c r="AF153" s="8"/>
      <c r="AG153" s="3"/>
      <c r="AH153" s="3"/>
      <c r="AI153" s="3"/>
      <c r="AJ153" s="3"/>
      <c r="AK153" s="3"/>
    </row>
  </sheetData>
  <conditionalFormatting sqref="G14:Y14">
    <cfRule type="cellIs" dxfId="142" priority="12" operator="greaterThan">
      <formula>0.2</formula>
    </cfRule>
    <cfRule type="cellIs" dxfId="141" priority="13" operator="lessThan">
      <formula>0.1</formula>
    </cfRule>
  </conditionalFormatting>
  <conditionalFormatting sqref="G10:Y10">
    <cfRule type="cellIs" dxfId="140" priority="11" operator="greaterThanOrEqual">
      <formula>0.1</formula>
    </cfRule>
  </conditionalFormatting>
  <conditionalFormatting sqref="G10:Y10">
    <cfRule type="cellIs" dxfId="139" priority="10" operator="lessThanOrEqual">
      <formula>0.05</formula>
    </cfRule>
  </conditionalFormatting>
  <conditionalFormatting sqref="AA10:AA12">
    <cfRule type="cellIs" dxfId="138" priority="9" operator="greaterThanOrEqual">
      <formula>0.1</formula>
    </cfRule>
  </conditionalFormatting>
  <conditionalFormatting sqref="AA10:AA12">
    <cfRule type="cellIs" dxfId="137" priority="8" operator="lessThanOrEqual">
      <formula>0.05</formula>
    </cfRule>
  </conditionalFormatting>
  <conditionalFormatting sqref="G11:Y11">
    <cfRule type="cellIs" dxfId="136" priority="7" operator="greaterThanOrEqual">
      <formula>0.1</formula>
    </cfRule>
  </conditionalFormatting>
  <conditionalFormatting sqref="G11:Y11">
    <cfRule type="cellIs" dxfId="135" priority="6" operator="lessThanOrEqual">
      <formula>0.05</formula>
    </cfRule>
  </conditionalFormatting>
  <conditionalFormatting sqref="G12:Y12">
    <cfRule type="cellIs" dxfId="134" priority="5" operator="greaterThanOrEqual">
      <formula>0.1</formula>
    </cfRule>
  </conditionalFormatting>
  <conditionalFormatting sqref="G12:Y12">
    <cfRule type="cellIs" dxfId="133" priority="4" operator="lessThanOrEqual">
      <formula>0.05</formula>
    </cfRule>
  </conditionalFormatting>
  <conditionalFormatting sqref="AA19">
    <cfRule type="cellIs" dxfId="132" priority="3" operator="greaterThan">
      <formula>0.35</formula>
    </cfRule>
  </conditionalFormatting>
  <conditionalFormatting sqref="AA14">
    <cfRule type="cellIs" dxfId="131" priority="1" operator="greaterThan">
      <formula>0.2</formula>
    </cfRule>
    <cfRule type="cellIs" dxfId="130" priority="2" operator="lessThan">
      <formula>0.1</formula>
    </cfRule>
  </conditionalFormatting>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42199-4E39-4F77-BE8F-195D1E695CC3}">
  <dimension ref="A1:AK153"/>
  <sheetViews>
    <sheetView topLeftCell="O1" workbookViewId="0">
      <selection activeCell="U16" sqref="U16"/>
    </sheetView>
  </sheetViews>
  <sheetFormatPr baseColWidth="10" defaultColWidth="8.83203125" defaultRowHeight="15"/>
  <cols>
    <col min="1" max="1" width="22.6640625" customWidth="1"/>
    <col min="3" max="3" width="22.5" customWidth="1"/>
    <col min="4" max="4" width="70.5" customWidth="1"/>
    <col min="5" max="5" width="9.6640625" customWidth="1"/>
    <col min="6" max="6" width="10.5" customWidth="1"/>
    <col min="7" max="8" width="9.6640625" bestFit="1" customWidth="1"/>
    <col min="9" max="9" width="11.5" bestFit="1" customWidth="1"/>
    <col min="10" max="11" width="12.1640625" bestFit="1" customWidth="1"/>
    <col min="12" max="13" width="12.5" bestFit="1" customWidth="1"/>
    <col min="14" max="21" width="13.5" bestFit="1" customWidth="1"/>
    <col min="22" max="23" width="13.83203125" bestFit="1" customWidth="1"/>
    <col min="24" max="25" width="14.5" bestFit="1" customWidth="1"/>
    <col min="26" max="26" width="11.1640625" customWidth="1"/>
    <col min="27" max="27" width="11" customWidth="1"/>
    <col min="28" max="28" width="26.6640625" bestFit="1" customWidth="1"/>
    <col min="29" max="30" width="8.83203125" customWidth="1"/>
    <col min="31" max="31" width="53.33203125" customWidth="1"/>
    <col min="33" max="33" width="13.5" bestFit="1" customWidth="1"/>
    <col min="34" max="35" width="13.83203125" bestFit="1" customWidth="1"/>
    <col min="36" max="37" width="14.5" bestFit="1" customWidth="1"/>
  </cols>
  <sheetData>
    <row r="1" spans="1:28" ht="86.25" customHeight="1">
      <c r="A1" s="36" t="e" vm="14">
        <v>#VALUE!</v>
      </c>
      <c r="AB1" s="36" t="e" vm="14">
        <f>A1</f>
        <v>#VALUE!</v>
      </c>
    </row>
    <row r="3" spans="1:28">
      <c r="AA3" s="37" cm="1">
        <f t="array" ref="AA3">_FV(AB1,"P/E",TRUE)</f>
        <v>20.78</v>
      </c>
      <c r="AB3" t="s">
        <v>70</v>
      </c>
    </row>
    <row r="10" spans="1:28" ht="18">
      <c r="D10" s="34" t="s">
        <v>71</v>
      </c>
      <c r="E10" s="34"/>
      <c r="F10" s="34"/>
      <c r="G10" s="33"/>
      <c r="H10" s="33"/>
      <c r="I10" s="33"/>
      <c r="J10" s="33"/>
      <c r="K10" s="33" t="str">
        <f>IF(COUNT(D16:K16)=6,(K16-D16)/(SUM(D16:J16)),"")</f>
        <v/>
      </c>
      <c r="L10" s="33" t="str">
        <f t="shared" ref="L10:W10" si="0">IF(COUNT(G16:L16)=6,(L16-G16)/(SUM(G16:K16)),"")</f>
        <v/>
      </c>
      <c r="M10" s="33" t="str">
        <f t="shared" si="0"/>
        <v/>
      </c>
      <c r="N10" s="33" t="str">
        <f t="shared" si="0"/>
        <v/>
      </c>
      <c r="O10" s="33" t="str">
        <f t="shared" si="0"/>
        <v/>
      </c>
      <c r="P10" s="33">
        <f t="shared" si="0"/>
        <v>0.17068794268267085</v>
      </c>
      <c r="Q10" s="33">
        <f t="shared" si="0"/>
        <v>0.11680573646583732</v>
      </c>
      <c r="R10" s="33">
        <f t="shared" si="0"/>
        <v>7.7090058458219257E-2</v>
      </c>
      <c r="S10" s="33">
        <f t="shared" si="0"/>
        <v>0.16039844652032381</v>
      </c>
      <c r="T10" s="33">
        <f t="shared" si="0"/>
        <v>0.12851103038907666</v>
      </c>
      <c r="U10" s="33">
        <f t="shared" si="0"/>
        <v>9.7994951948845679E-2</v>
      </c>
      <c r="V10" s="33">
        <f t="shared" si="0"/>
        <v>0.10718515169678071</v>
      </c>
      <c r="W10" s="33">
        <f t="shared" si="0"/>
        <v>6.015428196514893E-2</v>
      </c>
      <c r="X10" s="33">
        <f>IF(COUNT(S16:X16)=6,(X16-S16)/(SUM(S16:W16)),"")</f>
        <v>-3.4597677558736162E-2</v>
      </c>
      <c r="Y10" s="33">
        <f>IF(COUNT(T16:Y16)=6,(Y16-T16)/(SUM(T16:X16)),"")</f>
        <v>2.2931804683608267E-2</v>
      </c>
      <c r="AA10" s="35">
        <f>AVERAGE(U10:Y10)</f>
        <v>5.0733702547129486E-2</v>
      </c>
      <c r="AB10" s="34" t="s">
        <v>71</v>
      </c>
    </row>
    <row r="11" spans="1:28" ht="18">
      <c r="D11" s="34" t="s">
        <v>72</v>
      </c>
      <c r="E11" s="34"/>
      <c r="F11" s="34"/>
      <c r="G11" s="33"/>
      <c r="H11" s="33"/>
      <c r="I11" s="33"/>
      <c r="J11" s="33"/>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f t="shared" si="1"/>
        <v>0.12355420411462444</v>
      </c>
      <c r="V11" s="33">
        <f t="shared" si="1"/>
        <v>0.11070970589039657</v>
      </c>
      <c r="W11" s="33">
        <f t="shared" si="1"/>
        <v>6.6392849842319759E-2</v>
      </c>
      <c r="X11" s="33">
        <f t="shared" si="1"/>
        <v>3.7952848039299873E-2</v>
      </c>
      <c r="Y11" s="33">
        <f>IF(COUNT(O16:Y16)=11,(Y16-O16)/(SUM(O16:X16)),"")</f>
        <v>6.6847783865148475E-2</v>
      </c>
      <c r="AA11" s="35">
        <f t="shared" ref="AA11:AA12" si="2">AVERAGE(U11:Y11)</f>
        <v>8.1091478350357821E-2</v>
      </c>
      <c r="AB11" s="34" t="s">
        <v>72</v>
      </c>
    </row>
    <row r="12" spans="1:28" ht="18">
      <c r="D12" s="34" t="s">
        <v>73</v>
      </c>
      <c r="E12" s="34"/>
      <c r="F12" s="34"/>
      <c r="G12" s="33"/>
      <c r="H12" s="33"/>
      <c r="I12" s="33"/>
      <c r="J12" s="33"/>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73</v>
      </c>
    </row>
    <row r="14" spans="1:28" ht="18">
      <c r="D14" s="32" t="s">
        <v>74</v>
      </c>
      <c r="E14" s="32"/>
      <c r="F14" s="32"/>
      <c r="G14" s="31"/>
      <c r="H14" s="31"/>
      <c r="I14" s="31"/>
      <c r="J14" s="31"/>
      <c r="K14" s="31" t="str">
        <f t="shared" ref="K14:X14" si="4">IFERROR(K16/AVERAGE(J17:K17),"")</f>
        <v/>
      </c>
      <c r="L14" s="31" t="str">
        <f t="shared" si="4"/>
        <v/>
      </c>
      <c r="M14" s="31" t="str">
        <f t="shared" si="4"/>
        <v/>
      </c>
      <c r="N14" s="31" t="str">
        <f t="shared" si="4"/>
        <v/>
      </c>
      <c r="O14" s="31" t="str">
        <f t="shared" si="4"/>
        <v/>
      </c>
      <c r="P14" s="31" t="str">
        <f t="shared" si="4"/>
        <v/>
      </c>
      <c r="Q14" s="31" t="str">
        <f t="shared" si="4"/>
        <v/>
      </c>
      <c r="R14" s="31" t="str">
        <f t="shared" si="4"/>
        <v/>
      </c>
      <c r="S14" s="31" t="str">
        <f t="shared" si="4"/>
        <v/>
      </c>
      <c r="T14" s="31" t="str">
        <f t="shared" si="4"/>
        <v/>
      </c>
      <c r="U14" s="31">
        <f t="shared" si="4"/>
        <v>0.49966990150631246</v>
      </c>
      <c r="V14" s="31">
        <f t="shared" si="4"/>
        <v>0.26700806857909154</v>
      </c>
      <c r="W14" s="31">
        <f t="shared" si="4"/>
        <v>0.21806793350204928</v>
      </c>
      <c r="X14" s="31">
        <f t="shared" si="4"/>
        <v>0.16182206997037718</v>
      </c>
      <c r="Y14" s="31">
        <f>IFERROR(Y16/AVERAGE(X17:Y17),"")</f>
        <v>0.21373458591210368</v>
      </c>
      <c r="AA14" s="39">
        <f>AVERAGE(U14:Y14)</f>
        <v>0.27206051189398683</v>
      </c>
      <c r="AB14" s="32" t="s">
        <v>74</v>
      </c>
    </row>
    <row r="16" spans="1:28">
      <c r="D16" t="s">
        <v>75</v>
      </c>
      <c r="G16" s="21"/>
      <c r="H16" s="21"/>
      <c r="I16" s="21"/>
      <c r="J16" s="21"/>
      <c r="K16" s="21">
        <f t="shared" ref="K16:Y16" si="5">K98</f>
        <v>755572</v>
      </c>
      <c r="L16" s="21">
        <f t="shared" si="5"/>
        <v>1608402</v>
      </c>
      <c r="M16" s="21">
        <f t="shared" si="5"/>
        <v>2428825</v>
      </c>
      <c r="N16" s="21">
        <f t="shared" si="5"/>
        <v>2278435</v>
      </c>
      <c r="O16" s="21">
        <f t="shared" si="5"/>
        <v>2666554</v>
      </c>
      <c r="P16" s="21">
        <f t="shared" si="5"/>
        <v>2417695</v>
      </c>
      <c r="Q16" s="21">
        <f t="shared" si="5"/>
        <v>2939977</v>
      </c>
      <c r="R16" s="21">
        <f t="shared" si="5"/>
        <v>3410296</v>
      </c>
      <c r="S16" s="21">
        <f t="shared" si="5"/>
        <v>4477972</v>
      </c>
      <c r="T16" s="21">
        <f t="shared" si="5"/>
        <v>4711485</v>
      </c>
      <c r="U16" s="21">
        <f t="shared" si="5"/>
        <v>4177432</v>
      </c>
      <c r="V16" s="21">
        <f t="shared" si="5"/>
        <v>5053364</v>
      </c>
      <c r="W16" s="21">
        <f t="shared" si="5"/>
        <v>4723497</v>
      </c>
      <c r="X16" s="21">
        <f t="shared" si="5"/>
        <v>3677252</v>
      </c>
      <c r="Y16" s="21">
        <f t="shared" si="5"/>
        <v>5223851</v>
      </c>
      <c r="AB16" t="s">
        <v>75</v>
      </c>
    </row>
    <row r="17" spans="4:37">
      <c r="D17" t="s">
        <v>76</v>
      </c>
      <c r="G17" s="20"/>
      <c r="H17" s="20"/>
      <c r="I17" s="20"/>
      <c r="J17" s="20"/>
      <c r="K17" s="20">
        <f t="shared" ref="K17:Y17" si="6">SUM(K19:K20)</f>
        <v>0</v>
      </c>
      <c r="L17" s="20">
        <f t="shared" si="6"/>
        <v>0</v>
      </c>
      <c r="M17" s="20">
        <f t="shared" si="6"/>
        <v>0</v>
      </c>
      <c r="N17" s="20">
        <f t="shared" si="6"/>
        <v>0</v>
      </c>
      <c r="O17" s="20">
        <f t="shared" si="6"/>
        <v>0</v>
      </c>
      <c r="P17" s="20">
        <f t="shared" si="6"/>
        <v>0</v>
      </c>
      <c r="Q17" s="20">
        <f t="shared" si="6"/>
        <v>0</v>
      </c>
      <c r="R17" s="20">
        <f t="shared" si="6"/>
        <v>0</v>
      </c>
      <c r="S17" s="20">
        <f t="shared" si="6"/>
        <v>0</v>
      </c>
      <c r="T17" s="20">
        <f t="shared" si="6"/>
        <v>0</v>
      </c>
      <c r="U17" s="20">
        <f t="shared" si="6"/>
        <v>16720767</v>
      </c>
      <c r="V17" s="20">
        <f t="shared" si="6"/>
        <v>21131003</v>
      </c>
      <c r="W17" s="20">
        <f t="shared" si="6"/>
        <v>22190332</v>
      </c>
      <c r="X17" s="20">
        <f t="shared" si="6"/>
        <v>23257758</v>
      </c>
      <c r="Y17" s="20">
        <f t="shared" si="6"/>
        <v>25623905</v>
      </c>
      <c r="AB17" t="s">
        <v>76</v>
      </c>
    </row>
    <row r="19" spans="4:37" ht="16">
      <c r="D19" s="1" t="s">
        <v>77</v>
      </c>
      <c r="E19" s="1"/>
      <c r="F19" s="1"/>
      <c r="G19" s="19"/>
      <c r="H19" s="19"/>
      <c r="I19" s="19"/>
      <c r="J19" s="19"/>
      <c r="K19" s="19">
        <f t="shared" ref="K19:Y19" si="7">SUM(K44:K45,K65)</f>
        <v>0</v>
      </c>
      <c r="L19" s="19">
        <f t="shared" si="7"/>
        <v>0</v>
      </c>
      <c r="M19" s="19">
        <f t="shared" si="7"/>
        <v>0</v>
      </c>
      <c r="N19" s="19">
        <f t="shared" si="7"/>
        <v>0</v>
      </c>
      <c r="O19" s="19">
        <f t="shared" si="7"/>
        <v>0</v>
      </c>
      <c r="P19" s="19">
        <f t="shared" si="7"/>
        <v>0</v>
      </c>
      <c r="Q19" s="19">
        <f t="shared" si="7"/>
        <v>0</v>
      </c>
      <c r="R19" s="19">
        <f t="shared" si="7"/>
        <v>0</v>
      </c>
      <c r="S19" s="19">
        <f t="shared" si="7"/>
        <v>0</v>
      </c>
      <c r="T19" s="19">
        <f t="shared" si="7"/>
        <v>0</v>
      </c>
      <c r="U19" s="19">
        <f t="shared" si="7"/>
        <v>608861</v>
      </c>
      <c r="V19" s="19">
        <f t="shared" si="7"/>
        <v>1054756</v>
      </c>
      <c r="W19" s="19">
        <f t="shared" si="7"/>
        <v>975056</v>
      </c>
      <c r="X19" s="19">
        <f t="shared" si="7"/>
        <v>662972</v>
      </c>
      <c r="Y19" s="19">
        <f t="shared" si="7"/>
        <v>1033059</v>
      </c>
      <c r="AA19" s="38">
        <f>Y19/SUM(Y19:Y20)</f>
        <v>4.0316220341903387E-2</v>
      </c>
      <c r="AB19" s="1" t="s">
        <v>77</v>
      </c>
    </row>
    <row r="20" spans="4:37">
      <c r="D20" s="1" t="s">
        <v>78</v>
      </c>
      <c r="E20" s="1"/>
      <c r="F20" s="1"/>
      <c r="G20" s="19"/>
      <c r="H20" s="19"/>
      <c r="I20" s="19"/>
      <c r="J20" s="19"/>
      <c r="K20" s="19">
        <f t="shared" ref="K20:Y20" si="8">K72</f>
        <v>0</v>
      </c>
      <c r="L20" s="19">
        <f t="shared" si="8"/>
        <v>0</v>
      </c>
      <c r="M20" s="19">
        <f t="shared" si="8"/>
        <v>0</v>
      </c>
      <c r="N20" s="19">
        <f t="shared" si="8"/>
        <v>0</v>
      </c>
      <c r="O20" s="19">
        <f t="shared" si="8"/>
        <v>0</v>
      </c>
      <c r="P20" s="19">
        <f t="shared" si="8"/>
        <v>0</v>
      </c>
      <c r="Q20" s="19">
        <f t="shared" si="8"/>
        <v>0</v>
      </c>
      <c r="R20" s="19">
        <f t="shared" si="8"/>
        <v>0</v>
      </c>
      <c r="S20" s="19">
        <f t="shared" si="8"/>
        <v>0</v>
      </c>
      <c r="T20" s="19">
        <f t="shared" si="8"/>
        <v>0</v>
      </c>
      <c r="U20" s="19">
        <f t="shared" si="8"/>
        <v>16111906</v>
      </c>
      <c r="V20" s="19">
        <f t="shared" si="8"/>
        <v>20076247</v>
      </c>
      <c r="W20" s="19">
        <f t="shared" si="8"/>
        <v>21215276</v>
      </c>
      <c r="X20" s="19">
        <f t="shared" si="8"/>
        <v>22594786</v>
      </c>
      <c r="Y20" s="19">
        <f t="shared" si="8"/>
        <v>24590846</v>
      </c>
      <c r="AA20" s="29">
        <f>Y20/SUM(Y19:Y20)</f>
        <v>0.95968377965809659</v>
      </c>
      <c r="AB20" s="1" t="s">
        <v>78</v>
      </c>
    </row>
    <row r="24" spans="4:37">
      <c r="G24" s="1"/>
      <c r="H24" s="1"/>
      <c r="I24" s="1"/>
      <c r="J24" s="1"/>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79</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ht="16">
      <c r="D26" s="13" t="s">
        <v>80</v>
      </c>
      <c r="E26" s="23"/>
      <c r="F26" s="23"/>
      <c r="G26" s="3"/>
      <c r="H26" s="3"/>
      <c r="I26" s="3"/>
      <c r="J26" s="3"/>
      <c r="K26" s="3"/>
      <c r="L26" s="3"/>
      <c r="M26" s="3"/>
      <c r="N26" s="3"/>
      <c r="O26" s="3"/>
      <c r="P26" s="3"/>
      <c r="Q26" s="3"/>
      <c r="R26" s="3"/>
      <c r="S26" s="3"/>
      <c r="T26" s="3"/>
      <c r="U26" s="3">
        <f t="shared" ref="U26:X26" si="9">AG26</f>
        <v>14690168</v>
      </c>
      <c r="V26" s="3">
        <f t="shared" si="9"/>
        <v>19164603</v>
      </c>
      <c r="W26" s="3">
        <f t="shared" si="9"/>
        <v>19513381</v>
      </c>
      <c r="X26" s="3">
        <f t="shared" si="9"/>
        <v>22877033</v>
      </c>
      <c r="Y26" s="3">
        <f>AK26</f>
        <v>26860225</v>
      </c>
      <c r="Z26" s="3"/>
      <c r="AA26" s="3"/>
      <c r="AB26" s="3"/>
      <c r="AC26" s="3"/>
      <c r="AD26" s="3"/>
      <c r="AE26" s="114" t="s">
        <v>80</v>
      </c>
      <c r="AF26" s="115"/>
      <c r="AG26" s="117">
        <v>14690168</v>
      </c>
      <c r="AH26" s="117">
        <v>19164603</v>
      </c>
      <c r="AI26" s="117">
        <v>19513381</v>
      </c>
      <c r="AJ26" s="117">
        <v>22877033</v>
      </c>
      <c r="AK26" s="117">
        <v>26860225</v>
      </c>
    </row>
    <row r="27" spans="4:37" ht="16">
      <c r="D27" s="14" t="s">
        <v>81</v>
      </c>
      <c r="E27" s="24"/>
      <c r="F27" s="24"/>
      <c r="G27" s="4"/>
      <c r="H27" s="4"/>
      <c r="I27" s="4"/>
      <c r="J27" s="4"/>
      <c r="K27" s="4"/>
      <c r="L27" s="4"/>
      <c r="M27" s="4"/>
      <c r="N27" s="4"/>
      <c r="O27" s="4"/>
      <c r="P27" s="4"/>
      <c r="Q27" s="4"/>
      <c r="R27" s="4"/>
      <c r="S27" s="4"/>
      <c r="T27" s="4"/>
      <c r="U27" s="3">
        <f t="shared" ref="U27:U75" si="10">AG27</f>
        <v>4467392</v>
      </c>
      <c r="V27" s="3">
        <f t="shared" ref="V27:V75" si="11">AH27</f>
        <v>4115885</v>
      </c>
      <c r="W27" s="3">
        <f t="shared" ref="W27:W75" si="12">AI27</f>
        <v>2726137</v>
      </c>
      <c r="X27" s="3">
        <f t="shared" ref="X27:X75" si="13">AJ27</f>
        <v>3606454</v>
      </c>
      <c r="Y27" s="3">
        <f t="shared" ref="Y27:Y75" si="14">AK27</f>
        <v>4069464</v>
      </c>
      <c r="Z27" s="4"/>
      <c r="AA27" s="4"/>
      <c r="AB27" s="4"/>
      <c r="AC27" s="4"/>
      <c r="AD27" s="4"/>
      <c r="AE27" s="119" t="s">
        <v>81</v>
      </c>
      <c r="AF27" s="115"/>
      <c r="AG27" s="120">
        <v>4467392</v>
      </c>
      <c r="AH27" s="120">
        <v>4115885</v>
      </c>
      <c r="AI27" s="120">
        <v>2726137</v>
      </c>
      <c r="AJ27" s="120">
        <v>3606454</v>
      </c>
      <c r="AK27" s="120">
        <v>4069464</v>
      </c>
    </row>
    <row r="28" spans="4:37" ht="16">
      <c r="D28" s="14" t="s">
        <v>82</v>
      </c>
      <c r="E28" s="24"/>
      <c r="F28" s="24"/>
      <c r="G28" s="5"/>
      <c r="H28" s="5"/>
      <c r="I28" s="5"/>
      <c r="J28" s="4"/>
      <c r="K28" s="4"/>
      <c r="L28" s="4"/>
      <c r="M28" s="4"/>
      <c r="N28" s="5"/>
      <c r="O28" s="4"/>
      <c r="P28" s="4"/>
      <c r="Q28" s="4"/>
      <c r="R28" s="4"/>
      <c r="S28" s="4"/>
      <c r="T28" s="4"/>
      <c r="U28" s="3">
        <f t="shared" si="10"/>
        <v>7544188</v>
      </c>
      <c r="V28" s="3">
        <f t="shared" si="11"/>
        <v>12393227</v>
      </c>
      <c r="W28" s="3">
        <f t="shared" si="12"/>
        <v>14547419</v>
      </c>
      <c r="X28" s="3">
        <f t="shared" si="13"/>
        <v>16991239</v>
      </c>
      <c r="Y28" s="3">
        <f t="shared" si="14"/>
        <v>19411470</v>
      </c>
      <c r="Z28" s="5"/>
      <c r="AA28" s="5"/>
      <c r="AB28" s="5"/>
      <c r="AC28" s="5"/>
      <c r="AD28" s="5"/>
      <c r="AE28" s="119" t="s">
        <v>82</v>
      </c>
      <c r="AF28" s="115"/>
      <c r="AG28" s="120">
        <v>7544188</v>
      </c>
      <c r="AH28" s="120">
        <v>12393227</v>
      </c>
      <c r="AI28" s="120">
        <v>14547419</v>
      </c>
      <c r="AJ28" s="120">
        <v>16991239</v>
      </c>
      <c r="AK28" s="120">
        <v>19411470</v>
      </c>
    </row>
    <row r="29" spans="4:37" ht="16">
      <c r="D29" s="14" t="s">
        <v>83</v>
      </c>
      <c r="E29" s="24"/>
      <c r="F29" s="24"/>
      <c r="G29" s="4"/>
      <c r="H29" s="4"/>
      <c r="I29" s="4"/>
      <c r="J29" s="4"/>
      <c r="K29" s="4"/>
      <c r="L29" s="4"/>
      <c r="M29" s="4"/>
      <c r="N29" s="4"/>
      <c r="O29" s="4"/>
      <c r="P29" s="4"/>
      <c r="Q29" s="4"/>
      <c r="R29" s="4"/>
      <c r="S29" s="4"/>
      <c r="T29" s="4"/>
      <c r="U29" s="3">
        <f t="shared" si="10"/>
        <v>765631</v>
      </c>
      <c r="V29" s="3">
        <f t="shared" si="11"/>
        <v>568608</v>
      </c>
      <c r="W29" s="3">
        <f t="shared" si="12"/>
        <v>590846</v>
      </c>
      <c r="X29" s="3">
        <f t="shared" si="13"/>
        <v>467956</v>
      </c>
      <c r="Y29" s="3">
        <f t="shared" si="14"/>
        <v>897693</v>
      </c>
      <c r="Z29" s="4"/>
      <c r="AA29" s="4"/>
      <c r="AB29" s="4"/>
      <c r="AC29" s="4"/>
      <c r="AD29" s="4"/>
      <c r="AE29" s="119" t="s">
        <v>83</v>
      </c>
      <c r="AF29" s="115"/>
      <c r="AG29" s="120">
        <v>765631</v>
      </c>
      <c r="AH29" s="120">
        <v>568608</v>
      </c>
      <c r="AI29" s="120">
        <v>590846</v>
      </c>
      <c r="AJ29" s="120">
        <v>467956</v>
      </c>
      <c r="AK29" s="120">
        <v>897693</v>
      </c>
    </row>
    <row r="30" spans="4:37" ht="16">
      <c r="D30" s="14" t="s">
        <v>84</v>
      </c>
      <c r="E30" s="24"/>
      <c r="F30" s="24"/>
      <c r="G30" s="4"/>
      <c r="H30" s="4"/>
      <c r="I30" s="4"/>
      <c r="J30" s="4"/>
      <c r="K30" s="4"/>
      <c r="L30" s="4"/>
      <c r="M30" s="4"/>
      <c r="N30" s="4"/>
      <c r="O30" s="4"/>
      <c r="P30" s="4"/>
      <c r="Q30" s="4"/>
      <c r="R30" s="4"/>
      <c r="S30" s="4"/>
      <c r="T30" s="4"/>
      <c r="U30" s="3">
        <f t="shared" si="10"/>
        <v>1813754</v>
      </c>
      <c r="V30" s="3">
        <f t="shared" si="11"/>
        <v>1967138</v>
      </c>
      <c r="W30" s="3">
        <f t="shared" si="12"/>
        <v>1446833</v>
      </c>
      <c r="X30" s="3">
        <f t="shared" si="13"/>
        <v>1668002</v>
      </c>
      <c r="Y30" s="3">
        <f t="shared" si="14"/>
        <v>2193521</v>
      </c>
      <c r="Z30" s="4"/>
      <c r="AA30" s="4"/>
      <c r="AB30" s="4"/>
      <c r="AC30" s="4"/>
      <c r="AD30" s="4"/>
      <c r="AE30" s="119" t="s">
        <v>84</v>
      </c>
      <c r="AF30" s="115"/>
      <c r="AG30" s="120">
        <v>1813754</v>
      </c>
      <c r="AH30" s="120">
        <v>1967138</v>
      </c>
      <c r="AI30" s="120">
        <v>1446833</v>
      </c>
      <c r="AJ30" s="120">
        <v>1668002</v>
      </c>
      <c r="AK30" s="120">
        <v>2193521</v>
      </c>
    </row>
    <row r="31" spans="4:37" ht="16">
      <c r="D31" s="14" t="s">
        <v>85</v>
      </c>
      <c r="E31" s="24"/>
      <c r="F31" s="24"/>
      <c r="G31" s="5"/>
      <c r="H31" s="5"/>
      <c r="I31" s="4"/>
      <c r="J31" s="4"/>
      <c r="K31" s="4"/>
      <c r="L31" s="4"/>
      <c r="M31" s="4"/>
      <c r="N31" s="4"/>
      <c r="O31" s="4"/>
      <c r="P31" s="4"/>
      <c r="Q31" s="4"/>
      <c r="R31" s="4"/>
      <c r="S31" s="4"/>
      <c r="T31" s="4"/>
      <c r="U31" s="3">
        <f t="shared" si="10"/>
        <v>99203</v>
      </c>
      <c r="V31" s="3">
        <f t="shared" si="11"/>
        <v>119745</v>
      </c>
      <c r="W31" s="3">
        <f t="shared" si="12"/>
        <v>202146</v>
      </c>
      <c r="X31" s="3">
        <f t="shared" si="13"/>
        <v>143382</v>
      </c>
      <c r="Y31" s="3">
        <f t="shared" si="14"/>
        <v>288077</v>
      </c>
      <c r="Z31" s="4"/>
      <c r="AA31" s="4"/>
      <c r="AB31" s="4"/>
      <c r="AC31" s="4"/>
      <c r="AD31" s="4"/>
      <c r="AE31" s="119" t="s">
        <v>85</v>
      </c>
      <c r="AF31" s="115"/>
      <c r="AG31" s="120">
        <v>99203</v>
      </c>
      <c r="AH31" s="120">
        <v>119745</v>
      </c>
      <c r="AI31" s="120">
        <v>202146</v>
      </c>
      <c r="AJ31" s="120">
        <v>143382</v>
      </c>
      <c r="AK31" s="120">
        <v>288077</v>
      </c>
    </row>
    <row r="32" spans="4:37" ht="16">
      <c r="D32" s="13" t="s">
        <v>86</v>
      </c>
      <c r="E32" s="23"/>
      <c r="F32" s="23"/>
      <c r="G32" s="3"/>
      <c r="H32" s="3"/>
      <c r="I32" s="3"/>
      <c r="J32" s="3"/>
      <c r="K32" s="3"/>
      <c r="L32" s="3"/>
      <c r="M32" s="3"/>
      <c r="N32" s="3"/>
      <c r="O32" s="3"/>
      <c r="P32" s="3"/>
      <c r="Q32" s="3"/>
      <c r="R32" s="3"/>
      <c r="S32" s="3"/>
      <c r="T32" s="3"/>
      <c r="U32" s="3">
        <f t="shared" si="10"/>
        <v>7676575</v>
      </c>
      <c r="V32" s="3">
        <f t="shared" si="11"/>
        <v>7797874</v>
      </c>
      <c r="W32" s="3">
        <f t="shared" si="12"/>
        <v>7861591</v>
      </c>
      <c r="X32" s="3">
        <f t="shared" si="13"/>
        <v>7609991</v>
      </c>
      <c r="Y32" s="3">
        <f t="shared" si="14"/>
        <v>7604851</v>
      </c>
      <c r="Z32" s="3"/>
      <c r="AA32" s="3"/>
      <c r="AB32" s="3"/>
      <c r="AC32" s="3"/>
      <c r="AD32" s="3"/>
      <c r="AE32" s="114" t="s">
        <v>86</v>
      </c>
      <c r="AF32" s="115"/>
      <c r="AG32" s="117">
        <v>7676575</v>
      </c>
      <c r="AH32" s="117">
        <v>7797874</v>
      </c>
      <c r="AI32" s="117">
        <v>7861591</v>
      </c>
      <c r="AJ32" s="117">
        <v>7609991</v>
      </c>
      <c r="AK32" s="117">
        <v>7604851</v>
      </c>
    </row>
    <row r="33" spans="4:37" ht="16">
      <c r="D33" s="14" t="s">
        <v>87</v>
      </c>
      <c r="E33" s="24"/>
      <c r="F33" s="24"/>
      <c r="G33" s="5"/>
      <c r="H33" s="5"/>
      <c r="I33" s="5"/>
      <c r="J33" s="4"/>
      <c r="K33" s="5"/>
      <c r="L33" s="5"/>
      <c r="M33" s="4"/>
      <c r="N33" s="4"/>
      <c r="O33" s="4"/>
      <c r="P33" s="4"/>
      <c r="Q33" s="5"/>
      <c r="R33" s="4"/>
      <c r="S33" s="4"/>
      <c r="T33" s="4"/>
      <c r="U33" s="3">
        <f t="shared" si="10"/>
        <v>5861</v>
      </c>
      <c r="V33" s="3">
        <f t="shared" si="11"/>
        <v>9110</v>
      </c>
      <c r="W33" s="3">
        <f t="shared" si="12"/>
        <v>11958</v>
      </c>
      <c r="X33" s="3">
        <f t="shared" si="13"/>
        <v>12641</v>
      </c>
      <c r="Y33" s="3">
        <f t="shared" si="14"/>
        <v>37720</v>
      </c>
      <c r="Z33" s="4"/>
      <c r="AA33" s="4"/>
      <c r="AB33" s="4"/>
      <c r="AC33" s="4"/>
      <c r="AD33" s="4"/>
      <c r="AE33" s="119" t="s">
        <v>87</v>
      </c>
      <c r="AF33" s="115"/>
      <c r="AG33" s="120">
        <v>5861</v>
      </c>
      <c r="AH33" s="120">
        <v>9110</v>
      </c>
      <c r="AI33" s="120">
        <v>11958</v>
      </c>
      <c r="AJ33" s="120">
        <v>12641</v>
      </c>
      <c r="AK33" s="120">
        <v>37720</v>
      </c>
    </row>
    <row r="34" spans="4:37" ht="16">
      <c r="D34" s="14" t="s">
        <v>88</v>
      </c>
      <c r="E34" s="24"/>
      <c r="F34" s="24"/>
      <c r="G34" s="4"/>
      <c r="H34" s="4"/>
      <c r="I34" s="4"/>
      <c r="J34" s="4"/>
      <c r="K34" s="4"/>
      <c r="L34" s="4"/>
      <c r="M34" s="4"/>
      <c r="N34" s="4"/>
      <c r="O34" s="4"/>
      <c r="P34" s="4"/>
      <c r="Q34" s="4"/>
      <c r="R34" s="4"/>
      <c r="S34" s="4"/>
      <c r="T34" s="4"/>
      <c r="U34" s="3">
        <f t="shared" si="10"/>
        <v>4567091</v>
      </c>
      <c r="V34" s="3">
        <f t="shared" si="11"/>
        <v>4685440</v>
      </c>
      <c r="W34" s="3">
        <f t="shared" si="12"/>
        <v>4874504</v>
      </c>
      <c r="X34" s="3">
        <f t="shared" si="13"/>
        <v>4401800</v>
      </c>
      <c r="Y34" s="3">
        <f t="shared" si="14"/>
        <v>4454982</v>
      </c>
      <c r="Z34" s="4"/>
      <c r="AA34" s="4"/>
      <c r="AB34" s="4"/>
      <c r="AC34" s="4"/>
      <c r="AD34" s="4"/>
      <c r="AE34" s="119" t="s">
        <v>88</v>
      </c>
      <c r="AF34" s="115"/>
      <c r="AG34" s="120">
        <v>4567091</v>
      </c>
      <c r="AH34" s="120">
        <v>4685440</v>
      </c>
      <c r="AI34" s="120">
        <v>4874504</v>
      </c>
      <c r="AJ34" s="120">
        <v>4401800</v>
      </c>
      <c r="AK34" s="120">
        <v>4454982</v>
      </c>
    </row>
    <row r="35" spans="4:37" ht="16">
      <c r="D35" s="14" t="s">
        <v>89</v>
      </c>
      <c r="E35" s="24"/>
      <c r="F35" s="24"/>
      <c r="G35" s="5"/>
      <c r="H35" s="5"/>
      <c r="I35" s="5"/>
      <c r="J35" s="4"/>
      <c r="K35" s="4"/>
      <c r="L35" s="4"/>
      <c r="M35" s="4"/>
      <c r="N35" s="4"/>
      <c r="O35" s="4"/>
      <c r="P35" s="4"/>
      <c r="Q35" s="4"/>
      <c r="R35" s="4"/>
      <c r="S35" s="4"/>
      <c r="T35" s="4"/>
      <c r="U35" s="3">
        <f t="shared" si="10"/>
        <v>54568</v>
      </c>
      <c r="V35" s="3">
        <f t="shared" si="11"/>
        <v>58433</v>
      </c>
      <c r="W35" s="3">
        <f t="shared" si="12"/>
        <v>65174</v>
      </c>
      <c r="X35" s="3">
        <f t="shared" si="13"/>
        <v>41270</v>
      </c>
      <c r="Y35" s="3">
        <f t="shared" si="14"/>
        <v>153129</v>
      </c>
      <c r="Z35" s="5"/>
      <c r="AA35" s="5"/>
      <c r="AB35" s="5"/>
      <c r="AC35" s="5"/>
      <c r="AD35" s="5"/>
      <c r="AE35" s="119" t="s">
        <v>89</v>
      </c>
      <c r="AF35" s="115"/>
      <c r="AG35" s="120">
        <v>54568</v>
      </c>
      <c r="AH35" s="120">
        <v>58433</v>
      </c>
      <c r="AI35" s="120">
        <v>65174</v>
      </c>
      <c r="AJ35" s="120">
        <v>41270</v>
      </c>
      <c r="AK35" s="120">
        <v>153129</v>
      </c>
    </row>
    <row r="36" spans="4:37" ht="16">
      <c r="D36" s="14" t="s">
        <v>90</v>
      </c>
      <c r="E36" s="24"/>
      <c r="F36" s="24"/>
      <c r="G36" s="4"/>
      <c r="H36" s="4"/>
      <c r="I36" s="5"/>
      <c r="J36" s="4"/>
      <c r="K36" s="4"/>
      <c r="L36" s="4"/>
      <c r="M36" s="4"/>
      <c r="N36" s="4"/>
      <c r="O36" s="4"/>
      <c r="P36" s="4"/>
      <c r="Q36" s="4"/>
      <c r="R36" s="4"/>
      <c r="S36" s="4"/>
      <c r="T36" s="4"/>
      <c r="U36" s="3">
        <f t="shared" si="10"/>
        <v>144378</v>
      </c>
      <c r="V36" s="3">
        <f t="shared" si="11"/>
        <v>307774</v>
      </c>
      <c r="W36" s="3">
        <f t="shared" si="12"/>
        <v>28139</v>
      </c>
      <c r="X36" s="3">
        <f t="shared" si="13"/>
        <v>551471</v>
      </c>
      <c r="Y36" s="3">
        <f t="shared" si="14"/>
        <v>133548</v>
      </c>
      <c r="Z36" s="4"/>
      <c r="AA36" s="4"/>
      <c r="AB36" s="4"/>
      <c r="AC36" s="4"/>
      <c r="AD36" s="4"/>
      <c r="AE36" s="119" t="s">
        <v>90</v>
      </c>
      <c r="AF36" s="115"/>
      <c r="AG36" s="120">
        <v>144378</v>
      </c>
      <c r="AH36" s="120">
        <v>307774</v>
      </c>
      <c r="AI36" s="120">
        <v>28139</v>
      </c>
      <c r="AJ36" s="120">
        <v>551471</v>
      </c>
      <c r="AK36" s="120">
        <v>133548</v>
      </c>
    </row>
    <row r="37" spans="4:37" ht="16">
      <c r="D37" s="14" t="s">
        <v>91</v>
      </c>
      <c r="E37" s="24"/>
      <c r="F37" s="24"/>
      <c r="G37" s="5"/>
      <c r="H37" s="5"/>
      <c r="I37" s="5"/>
      <c r="J37" s="4"/>
      <c r="K37" s="4"/>
      <c r="L37" s="4"/>
      <c r="M37" s="4"/>
      <c r="N37" s="4"/>
      <c r="O37" s="4"/>
      <c r="P37" s="4"/>
      <c r="Q37" s="4"/>
      <c r="R37" s="4"/>
      <c r="S37" s="4"/>
      <c r="T37" s="4"/>
      <c r="U37" s="3">
        <f t="shared" si="10"/>
        <v>2119042</v>
      </c>
      <c r="V37" s="3">
        <f t="shared" si="11"/>
        <v>2162739</v>
      </c>
      <c r="W37" s="3">
        <f t="shared" si="12"/>
        <v>2351286</v>
      </c>
      <c r="X37" s="3">
        <f t="shared" si="13"/>
        <v>2125163</v>
      </c>
      <c r="Y37" s="3">
        <f t="shared" si="14"/>
        <v>2214115</v>
      </c>
      <c r="Z37" s="5"/>
      <c r="AA37" s="5"/>
      <c r="AB37" s="5"/>
      <c r="AC37" s="5"/>
      <c r="AD37" s="5"/>
      <c r="AE37" s="119" t="s">
        <v>91</v>
      </c>
      <c r="AF37" s="115"/>
      <c r="AG37" s="120">
        <v>2119042</v>
      </c>
      <c r="AH37" s="120">
        <v>2162739</v>
      </c>
      <c r="AI37" s="120">
        <v>2351286</v>
      </c>
      <c r="AJ37" s="120">
        <v>2125163</v>
      </c>
      <c r="AK37" s="120">
        <v>2214115</v>
      </c>
    </row>
    <row r="38" spans="4:37" ht="16">
      <c r="D38" s="14" t="s">
        <v>92</v>
      </c>
      <c r="E38" s="24"/>
      <c r="F38" s="24"/>
      <c r="G38" s="5"/>
      <c r="H38" s="4"/>
      <c r="I38" s="5"/>
      <c r="J38" s="4"/>
      <c r="K38" s="4"/>
      <c r="L38" s="4"/>
      <c r="M38" s="4"/>
      <c r="N38" s="4"/>
      <c r="O38" s="4"/>
      <c r="P38" s="4"/>
      <c r="Q38" s="4"/>
      <c r="R38" s="4"/>
      <c r="S38" s="4"/>
      <c r="T38" s="4"/>
      <c r="U38" s="3">
        <f t="shared" si="10"/>
        <v>785635</v>
      </c>
      <c r="V38" s="3">
        <f t="shared" si="11"/>
        <v>574377</v>
      </c>
      <c r="W38" s="3">
        <f t="shared" si="12"/>
        <v>530531</v>
      </c>
      <c r="X38" s="3">
        <f t="shared" si="13"/>
        <v>477646</v>
      </c>
      <c r="Y38" s="3">
        <f t="shared" si="14"/>
        <v>611356</v>
      </c>
      <c r="Z38" s="4"/>
      <c r="AA38" s="4"/>
      <c r="AB38" s="4"/>
      <c r="AC38" s="4"/>
      <c r="AD38" s="4"/>
      <c r="AE38" s="119" t="s">
        <v>92</v>
      </c>
      <c r="AF38" s="115"/>
      <c r="AG38" s="120">
        <v>785635</v>
      </c>
      <c r="AH38" s="120">
        <v>574377</v>
      </c>
      <c r="AI38" s="120">
        <v>530531</v>
      </c>
      <c r="AJ38" s="120">
        <v>477646</v>
      </c>
      <c r="AK38" s="120">
        <v>611356</v>
      </c>
    </row>
    <row r="39" spans="4:37" ht="16">
      <c r="D39" s="15" t="s">
        <v>93</v>
      </c>
      <c r="E39" s="25"/>
      <c r="F39" s="25"/>
      <c r="G39" s="5"/>
      <c r="H39" s="5"/>
      <c r="I39" s="5"/>
      <c r="J39" s="5"/>
      <c r="K39" s="5"/>
      <c r="L39" s="4"/>
      <c r="M39" s="4"/>
      <c r="N39" s="4"/>
      <c r="O39" s="4"/>
      <c r="P39" s="4"/>
      <c r="Q39" s="4"/>
      <c r="R39" s="4"/>
      <c r="S39" s="4"/>
      <c r="T39" s="4"/>
      <c r="U39" s="3">
        <f t="shared" si="10"/>
        <v>0</v>
      </c>
      <c r="V39" s="3">
        <f t="shared" si="11"/>
        <v>0</v>
      </c>
      <c r="W39" s="3">
        <f t="shared" si="12"/>
        <v>0</v>
      </c>
      <c r="X39" s="3">
        <f t="shared" si="13"/>
        <v>0</v>
      </c>
      <c r="Y39" s="3">
        <f t="shared" si="14"/>
        <v>0</v>
      </c>
      <c r="Z39" s="5"/>
      <c r="AA39" s="5"/>
      <c r="AB39" s="5"/>
      <c r="AC39" s="5"/>
      <c r="AD39" s="5"/>
      <c r="AE39" s="119" t="s">
        <v>93</v>
      </c>
      <c r="AF39" s="115"/>
      <c r="AG39" s="115">
        <v>0</v>
      </c>
      <c r="AH39" s="115">
        <v>0</v>
      </c>
      <c r="AI39" s="115">
        <v>0</v>
      </c>
      <c r="AJ39" s="115">
        <v>0</v>
      </c>
      <c r="AK39" s="115">
        <v>0</v>
      </c>
    </row>
    <row r="40" spans="4:37" ht="16">
      <c r="D40" s="16" t="s">
        <v>94</v>
      </c>
      <c r="E40" s="26"/>
      <c r="F40" s="26"/>
      <c r="G40" s="3"/>
      <c r="H40" s="3"/>
      <c r="I40" s="3"/>
      <c r="J40" s="3"/>
      <c r="K40" s="3"/>
      <c r="L40" s="3"/>
      <c r="M40" s="3"/>
      <c r="N40" s="3"/>
      <c r="O40" s="3"/>
      <c r="P40" s="3"/>
      <c r="Q40" s="3"/>
      <c r="R40" s="3"/>
      <c r="S40" s="3"/>
      <c r="T40" s="3"/>
      <c r="U40" s="3">
        <f t="shared" si="10"/>
        <v>22366743</v>
      </c>
      <c r="V40" s="3">
        <f t="shared" si="11"/>
        <v>26962476</v>
      </c>
      <c r="W40" s="3">
        <f t="shared" si="12"/>
        <v>27374973</v>
      </c>
      <c r="X40" s="3">
        <f t="shared" si="13"/>
        <v>30487024</v>
      </c>
      <c r="Y40" s="3">
        <f t="shared" si="14"/>
        <v>34465076</v>
      </c>
      <c r="Z40" s="3"/>
      <c r="AA40" s="3"/>
      <c r="AB40" s="3"/>
      <c r="AC40" s="3"/>
      <c r="AD40" s="3"/>
      <c r="AE40" s="114" t="s">
        <v>94</v>
      </c>
      <c r="AF40" s="115"/>
      <c r="AG40" s="117">
        <v>22366743</v>
      </c>
      <c r="AH40" s="117">
        <v>26962476</v>
      </c>
      <c r="AI40" s="117">
        <v>27374973</v>
      </c>
      <c r="AJ40" s="117">
        <v>30487024</v>
      </c>
      <c r="AK40" s="117">
        <v>34465076</v>
      </c>
    </row>
    <row r="41" spans="4:37" ht="16">
      <c r="D41" s="12" t="s">
        <v>95</v>
      </c>
      <c r="E41" s="22"/>
      <c r="F41" s="22"/>
      <c r="G41" s="2"/>
      <c r="H41" s="2"/>
      <c r="I41" s="2"/>
      <c r="J41" s="2"/>
      <c r="K41" s="2"/>
      <c r="L41" s="2"/>
      <c r="M41" s="2"/>
      <c r="N41" s="2"/>
      <c r="O41" s="2"/>
      <c r="P41" s="2"/>
      <c r="Q41" s="2"/>
      <c r="R41" s="2"/>
      <c r="S41" s="2"/>
      <c r="T41" s="2"/>
      <c r="U41" s="3">
        <f t="shared" si="10"/>
        <v>0</v>
      </c>
      <c r="V41" s="3">
        <f t="shared" si="11"/>
        <v>0</v>
      </c>
      <c r="W41" s="3">
        <f t="shared" si="12"/>
        <v>0</v>
      </c>
      <c r="X41" s="3">
        <f t="shared" si="13"/>
        <v>0</v>
      </c>
      <c r="Y41" s="3">
        <f t="shared" si="14"/>
        <v>0</v>
      </c>
      <c r="Z41" s="2"/>
      <c r="AA41" s="2"/>
      <c r="AB41" s="2"/>
      <c r="AC41" s="2"/>
      <c r="AD41" s="2"/>
      <c r="AE41" s="114" t="s">
        <v>95</v>
      </c>
      <c r="AF41" s="115"/>
      <c r="AG41" s="116"/>
      <c r="AH41" s="116"/>
      <c r="AI41" s="116"/>
      <c r="AJ41" s="116"/>
      <c r="AK41" s="116"/>
    </row>
    <row r="42" spans="4:37" ht="16">
      <c r="D42" s="13" t="s">
        <v>96</v>
      </c>
      <c r="E42" s="23"/>
      <c r="F42" s="23"/>
      <c r="G42" s="3"/>
      <c r="H42" s="3"/>
      <c r="I42" s="3"/>
      <c r="J42" s="3"/>
      <c r="K42" s="3"/>
      <c r="L42" s="3"/>
      <c r="M42" s="3"/>
      <c r="N42" s="3"/>
      <c r="O42" s="3"/>
      <c r="P42" s="3"/>
      <c r="Q42" s="3"/>
      <c r="R42" s="3"/>
      <c r="S42" s="3"/>
      <c r="T42" s="3"/>
      <c r="U42" s="3">
        <f t="shared" si="10"/>
        <v>6254837</v>
      </c>
      <c r="V42" s="3">
        <f t="shared" si="11"/>
        <v>6886229</v>
      </c>
      <c r="W42" s="3">
        <f t="shared" si="12"/>
        <v>6159696</v>
      </c>
      <c r="X42" s="3">
        <f t="shared" si="13"/>
        <v>7892239</v>
      </c>
      <c r="Y42" s="3">
        <f t="shared" si="14"/>
        <v>9874230</v>
      </c>
      <c r="Z42" s="3"/>
      <c r="AA42" s="3"/>
      <c r="AB42" s="3"/>
      <c r="AC42" s="3"/>
      <c r="AD42" s="3"/>
      <c r="AE42" s="114" t="s">
        <v>96</v>
      </c>
      <c r="AF42" s="115"/>
      <c r="AG42" s="117">
        <v>6254837</v>
      </c>
      <c r="AH42" s="117">
        <v>6886229</v>
      </c>
      <c r="AI42" s="117">
        <v>6159696</v>
      </c>
      <c r="AJ42" s="117">
        <v>7892239</v>
      </c>
      <c r="AK42" s="117">
        <v>9874230</v>
      </c>
    </row>
    <row r="43" spans="4:37" ht="16">
      <c r="D43" s="14" t="s">
        <v>97</v>
      </c>
      <c r="E43" s="24"/>
      <c r="F43" s="24"/>
      <c r="G43" s="4"/>
      <c r="H43" s="4"/>
      <c r="I43" s="4"/>
      <c r="J43" s="4"/>
      <c r="K43" s="4"/>
      <c r="L43" s="4"/>
      <c r="M43" s="4"/>
      <c r="N43" s="4"/>
      <c r="O43" s="4"/>
      <c r="P43" s="4"/>
      <c r="Q43" s="4"/>
      <c r="R43" s="4"/>
      <c r="S43" s="4"/>
      <c r="T43" s="4"/>
      <c r="U43" s="3">
        <f t="shared" si="10"/>
        <v>5925697</v>
      </c>
      <c r="V43" s="3">
        <f t="shared" si="11"/>
        <v>6087830</v>
      </c>
      <c r="W43" s="3">
        <f t="shared" si="12"/>
        <v>5173043</v>
      </c>
      <c r="X43" s="3">
        <f t="shared" si="13"/>
        <v>7258021</v>
      </c>
      <c r="Y43" s="3">
        <f t="shared" si="14"/>
        <v>9213862</v>
      </c>
      <c r="Z43" s="4"/>
      <c r="AA43" s="4"/>
      <c r="AB43" s="4"/>
      <c r="AC43" s="4"/>
      <c r="AD43" s="4"/>
      <c r="AE43" s="119" t="s">
        <v>97</v>
      </c>
      <c r="AF43" s="115"/>
      <c r="AG43" s="120">
        <v>5925697</v>
      </c>
      <c r="AH43" s="120">
        <v>6087830</v>
      </c>
      <c r="AI43" s="120">
        <v>5173043</v>
      </c>
      <c r="AJ43" s="120">
        <v>7258021</v>
      </c>
      <c r="AK43" s="120">
        <v>9213862</v>
      </c>
    </row>
    <row r="44" spans="4:37" ht="16">
      <c r="D44" s="17" t="s">
        <v>98</v>
      </c>
      <c r="E44" s="27"/>
      <c r="F44" s="27"/>
      <c r="G44" s="4"/>
      <c r="H44" s="4"/>
      <c r="I44" s="4"/>
      <c r="J44" s="4"/>
      <c r="K44" s="4"/>
      <c r="L44" s="4"/>
      <c r="M44" s="4"/>
      <c r="N44" s="4"/>
      <c r="O44" s="4"/>
      <c r="P44" s="4"/>
      <c r="Q44" s="4"/>
      <c r="R44" s="4"/>
      <c r="S44" s="4"/>
      <c r="T44" s="4"/>
      <c r="U44" s="3">
        <f t="shared" si="10"/>
        <v>594243</v>
      </c>
      <c r="V44" s="3">
        <f t="shared" si="11"/>
        <v>560511</v>
      </c>
      <c r="W44" s="3">
        <f t="shared" si="12"/>
        <v>448792</v>
      </c>
      <c r="X44" s="3">
        <f t="shared" si="13"/>
        <v>321746</v>
      </c>
      <c r="Y44" s="3">
        <f t="shared" si="14"/>
        <v>658626</v>
      </c>
      <c r="Z44" s="4"/>
      <c r="AA44" s="4"/>
      <c r="AB44" s="4"/>
      <c r="AC44" s="4"/>
      <c r="AD44" s="4"/>
      <c r="AE44" s="119" t="s">
        <v>98</v>
      </c>
      <c r="AF44" s="115"/>
      <c r="AG44" s="120">
        <v>594243</v>
      </c>
      <c r="AH44" s="120">
        <v>560511</v>
      </c>
      <c r="AI44" s="120">
        <v>448792</v>
      </c>
      <c r="AJ44" s="120">
        <v>321746</v>
      </c>
      <c r="AK44" s="120">
        <v>658626</v>
      </c>
    </row>
    <row r="45" spans="4:37" ht="16">
      <c r="D45" s="17" t="s">
        <v>99</v>
      </c>
      <c r="E45" s="27"/>
      <c r="F45" s="27"/>
      <c r="G45" s="5"/>
      <c r="H45" s="5"/>
      <c r="I45" s="5"/>
      <c r="J45" s="5"/>
      <c r="K45" s="5"/>
      <c r="L45" s="5"/>
      <c r="M45" s="5"/>
      <c r="N45" s="5"/>
      <c r="O45" s="5"/>
      <c r="P45" s="5"/>
      <c r="Q45" s="5"/>
      <c r="R45" s="5"/>
      <c r="S45" s="5"/>
      <c r="T45" s="5"/>
      <c r="U45" s="3">
        <f t="shared" si="10"/>
        <v>0</v>
      </c>
      <c r="V45" s="3">
        <f t="shared" si="11"/>
        <v>0</v>
      </c>
      <c r="W45" s="3">
        <f t="shared" si="12"/>
        <v>0</v>
      </c>
      <c r="X45" s="3">
        <f t="shared" si="13"/>
        <v>0</v>
      </c>
      <c r="Y45" s="3">
        <f t="shared" si="14"/>
        <v>0</v>
      </c>
      <c r="Z45" s="5"/>
      <c r="AA45" s="5"/>
      <c r="AB45" s="5"/>
      <c r="AC45" s="5"/>
      <c r="AD45" s="5"/>
      <c r="AE45" s="119" t="s">
        <v>99</v>
      </c>
      <c r="AF45" s="115"/>
      <c r="AG45" s="115">
        <v>0</v>
      </c>
      <c r="AH45" s="115">
        <v>0</v>
      </c>
      <c r="AI45" s="115">
        <v>0</v>
      </c>
      <c r="AJ45" s="115">
        <v>0</v>
      </c>
      <c r="AK45" s="115">
        <v>0</v>
      </c>
    </row>
    <row r="46" spans="4:37" ht="16">
      <c r="D46" s="17" t="s">
        <v>100</v>
      </c>
      <c r="E46" s="27"/>
      <c r="F46" s="27"/>
      <c r="G46" s="4"/>
      <c r="H46" s="4"/>
      <c r="I46" s="4"/>
      <c r="J46" s="4"/>
      <c r="K46" s="4"/>
      <c r="L46" s="4"/>
      <c r="M46" s="4"/>
      <c r="N46" s="4"/>
      <c r="O46" s="4"/>
      <c r="P46" s="4"/>
      <c r="Q46" s="4"/>
      <c r="R46" s="4"/>
      <c r="S46" s="4"/>
      <c r="T46" s="4"/>
      <c r="U46" s="3">
        <f t="shared" si="10"/>
        <v>2027262</v>
      </c>
      <c r="V46" s="3">
        <f t="shared" si="11"/>
        <v>2427068</v>
      </c>
      <c r="W46" s="3">
        <f t="shared" si="12"/>
        <v>1652907</v>
      </c>
      <c r="X46" s="3">
        <f t="shared" si="13"/>
        <v>2400248</v>
      </c>
      <c r="Y46" s="3">
        <f t="shared" si="14"/>
        <v>2766280</v>
      </c>
      <c r="Z46" s="4"/>
      <c r="AA46" s="4"/>
      <c r="AB46" s="4"/>
      <c r="AC46" s="4"/>
      <c r="AD46" s="4"/>
      <c r="AE46" s="119" t="s">
        <v>100</v>
      </c>
      <c r="AF46" s="115"/>
      <c r="AG46" s="120">
        <v>2027262</v>
      </c>
      <c r="AH46" s="120">
        <v>2427068</v>
      </c>
      <c r="AI46" s="120">
        <v>1652907</v>
      </c>
      <c r="AJ46" s="120">
        <v>2400248</v>
      </c>
      <c r="AK46" s="120">
        <v>2766280</v>
      </c>
    </row>
    <row r="47" spans="4:37" ht="16">
      <c r="D47" s="17" t="s">
        <v>101</v>
      </c>
      <c r="E47" s="27"/>
      <c r="F47" s="27"/>
      <c r="G47" s="5"/>
      <c r="H47" s="5"/>
      <c r="I47" s="5"/>
      <c r="J47" s="4"/>
      <c r="K47" s="4"/>
      <c r="L47" s="4"/>
      <c r="M47" s="4"/>
      <c r="N47" s="4"/>
      <c r="O47" s="4"/>
      <c r="P47" s="4"/>
      <c r="Q47" s="4"/>
      <c r="R47" s="4"/>
      <c r="S47" s="4"/>
      <c r="T47" s="4"/>
      <c r="U47" s="3">
        <f t="shared" si="10"/>
        <v>110463</v>
      </c>
      <c r="V47" s="3">
        <f t="shared" si="11"/>
        <v>42587</v>
      </c>
      <c r="W47" s="3">
        <f t="shared" si="12"/>
        <v>64715</v>
      </c>
      <c r="X47" s="3">
        <f t="shared" si="13"/>
        <v>63253</v>
      </c>
      <c r="Y47" s="3">
        <f t="shared" si="14"/>
        <v>36931</v>
      </c>
      <c r="Z47" s="4"/>
      <c r="AA47" s="4"/>
      <c r="AB47" s="4"/>
      <c r="AC47" s="4"/>
      <c r="AD47" s="4"/>
      <c r="AE47" s="119" t="s">
        <v>101</v>
      </c>
      <c r="AF47" s="115"/>
      <c r="AG47" s="120">
        <v>110463</v>
      </c>
      <c r="AH47" s="120">
        <v>42587</v>
      </c>
      <c r="AI47" s="120">
        <v>64715</v>
      </c>
      <c r="AJ47" s="120">
        <v>63253</v>
      </c>
      <c r="AK47" s="120">
        <v>36931</v>
      </c>
    </row>
    <row r="48" spans="4:37" ht="16">
      <c r="D48" s="17" t="s">
        <v>102</v>
      </c>
      <c r="E48" s="27"/>
      <c r="F48" s="27"/>
      <c r="G48" s="4"/>
      <c r="H48" s="4"/>
      <c r="I48" s="4"/>
      <c r="J48" s="4"/>
      <c r="K48" s="4"/>
      <c r="L48" s="4"/>
      <c r="M48" s="4"/>
      <c r="N48" s="4"/>
      <c r="O48" s="4"/>
      <c r="P48" s="4"/>
      <c r="Q48" s="4"/>
      <c r="R48" s="4"/>
      <c r="S48" s="4"/>
      <c r="T48" s="4"/>
      <c r="U48" s="3">
        <f t="shared" si="10"/>
        <v>1100614</v>
      </c>
      <c r="V48" s="3">
        <f t="shared" si="11"/>
        <v>855960</v>
      </c>
      <c r="W48" s="3">
        <f t="shared" si="12"/>
        <v>1257298</v>
      </c>
      <c r="X48" s="3">
        <f t="shared" si="13"/>
        <v>1416975</v>
      </c>
      <c r="Y48" s="3">
        <f t="shared" si="14"/>
        <v>1621018</v>
      </c>
      <c r="Z48" s="4"/>
      <c r="AA48" s="4"/>
      <c r="AB48" s="4"/>
      <c r="AC48" s="4"/>
      <c r="AD48" s="4"/>
      <c r="AE48" s="119" t="s">
        <v>102</v>
      </c>
      <c r="AF48" s="115"/>
      <c r="AG48" s="120">
        <v>1100614</v>
      </c>
      <c r="AH48" s="120">
        <v>855960</v>
      </c>
      <c r="AI48" s="120">
        <v>1257298</v>
      </c>
      <c r="AJ48" s="120">
        <v>1416975</v>
      </c>
      <c r="AK48" s="120">
        <v>1621018</v>
      </c>
    </row>
    <row r="49" spans="4:37" ht="16">
      <c r="D49" s="17" t="s">
        <v>103</v>
      </c>
      <c r="E49" s="27"/>
      <c r="F49" s="27"/>
      <c r="G49" s="5"/>
      <c r="H49" s="5"/>
      <c r="I49" s="4"/>
      <c r="J49" s="4"/>
      <c r="K49" s="4"/>
      <c r="L49" s="4"/>
      <c r="M49" s="4"/>
      <c r="N49" s="4"/>
      <c r="O49" s="4"/>
      <c r="P49" s="4"/>
      <c r="Q49" s="4"/>
      <c r="R49" s="4"/>
      <c r="S49" s="4"/>
      <c r="T49" s="4"/>
      <c r="U49" s="3">
        <f t="shared" si="10"/>
        <v>308694</v>
      </c>
      <c r="V49" s="3">
        <f t="shared" si="11"/>
        <v>389619</v>
      </c>
      <c r="W49" s="3">
        <f t="shared" si="12"/>
        <v>360588</v>
      </c>
      <c r="X49" s="3">
        <f t="shared" si="13"/>
        <v>218498</v>
      </c>
      <c r="Y49" s="3">
        <f t="shared" si="14"/>
        <v>190034</v>
      </c>
      <c r="Z49" s="4"/>
      <c r="AA49" s="4"/>
      <c r="AB49" s="4"/>
      <c r="AC49" s="4"/>
      <c r="AD49" s="4"/>
      <c r="AE49" s="119" t="s">
        <v>103</v>
      </c>
      <c r="AF49" s="115"/>
      <c r="AG49" s="120">
        <v>308694</v>
      </c>
      <c r="AH49" s="120">
        <v>389619</v>
      </c>
      <c r="AI49" s="120">
        <v>360588</v>
      </c>
      <c r="AJ49" s="120">
        <v>218498</v>
      </c>
      <c r="AK49" s="120">
        <v>190034</v>
      </c>
    </row>
    <row r="50" spans="4:37" ht="16">
      <c r="D50" s="17" t="s">
        <v>104</v>
      </c>
      <c r="E50" s="27"/>
      <c r="F50" s="27"/>
      <c r="G50" s="5"/>
      <c r="H50" s="5"/>
      <c r="I50" s="5"/>
      <c r="J50" s="4"/>
      <c r="K50" s="4"/>
      <c r="L50" s="4"/>
      <c r="M50" s="4"/>
      <c r="N50" s="4"/>
      <c r="O50" s="4"/>
      <c r="P50" s="4"/>
      <c r="Q50" s="4"/>
      <c r="R50" s="4"/>
      <c r="S50" s="4"/>
      <c r="T50" s="4"/>
      <c r="U50" s="3">
        <f t="shared" si="10"/>
        <v>473169</v>
      </c>
      <c r="V50" s="3">
        <f t="shared" si="11"/>
        <v>433171</v>
      </c>
      <c r="W50" s="3">
        <f t="shared" si="12"/>
        <v>237321</v>
      </c>
      <c r="X50" s="3">
        <f t="shared" si="13"/>
        <v>370692</v>
      </c>
      <c r="Y50" s="3">
        <f t="shared" si="14"/>
        <v>514267</v>
      </c>
      <c r="Z50" s="4"/>
      <c r="AA50" s="4"/>
      <c r="AB50" s="4"/>
      <c r="AC50" s="4"/>
      <c r="AD50" s="4"/>
      <c r="AE50" s="119" t="s">
        <v>104</v>
      </c>
      <c r="AF50" s="115"/>
      <c r="AG50" s="120">
        <v>473169</v>
      </c>
      <c r="AH50" s="120">
        <v>433171</v>
      </c>
      <c r="AI50" s="120">
        <v>237321</v>
      </c>
      <c r="AJ50" s="120">
        <v>370692</v>
      </c>
      <c r="AK50" s="120">
        <v>514267</v>
      </c>
    </row>
    <row r="51" spans="4:37" ht="16">
      <c r="D51" s="17" t="s">
        <v>105</v>
      </c>
      <c r="E51" s="27"/>
      <c r="F51" s="27"/>
      <c r="G51" s="5"/>
      <c r="H51" s="5"/>
      <c r="I51" s="5"/>
      <c r="J51" s="5"/>
      <c r="K51" s="5"/>
      <c r="L51" s="5"/>
      <c r="M51" s="5"/>
      <c r="N51" s="5"/>
      <c r="O51" s="5"/>
      <c r="P51" s="5"/>
      <c r="Q51" s="5"/>
      <c r="R51" s="5"/>
      <c r="S51" s="5"/>
      <c r="T51" s="5"/>
      <c r="U51" s="3">
        <f t="shared" si="10"/>
        <v>0</v>
      </c>
      <c r="V51" s="3">
        <f t="shared" si="11"/>
        <v>0</v>
      </c>
      <c r="W51" s="3">
        <f t="shared" si="12"/>
        <v>0</v>
      </c>
      <c r="X51" s="3">
        <f t="shared" si="13"/>
        <v>0</v>
      </c>
      <c r="Y51" s="3">
        <f t="shared" si="14"/>
        <v>0</v>
      </c>
      <c r="Z51" s="5"/>
      <c r="AA51" s="5"/>
      <c r="AB51" s="5"/>
      <c r="AC51" s="5"/>
      <c r="AD51" s="5"/>
      <c r="AE51" s="119" t="s">
        <v>105</v>
      </c>
      <c r="AF51" s="115"/>
      <c r="AG51" s="115">
        <v>0</v>
      </c>
      <c r="AH51" s="115">
        <v>0</v>
      </c>
      <c r="AI51" s="115">
        <v>0</v>
      </c>
      <c r="AJ51" s="115">
        <v>0</v>
      </c>
      <c r="AK51" s="115">
        <v>0</v>
      </c>
    </row>
    <row r="52" spans="4:37" ht="16">
      <c r="D52" s="17" t="s">
        <v>106</v>
      </c>
      <c r="E52" s="27"/>
      <c r="F52" s="27"/>
      <c r="G52" s="5"/>
      <c r="H52" s="5"/>
      <c r="I52" s="5"/>
      <c r="J52" s="5"/>
      <c r="K52" s="5"/>
      <c r="L52" s="5"/>
      <c r="M52" s="5"/>
      <c r="N52" s="5"/>
      <c r="O52" s="5"/>
      <c r="P52" s="5"/>
      <c r="Q52" s="5"/>
      <c r="R52" s="5"/>
      <c r="S52" s="5"/>
      <c r="T52" s="5"/>
      <c r="U52" s="3">
        <f t="shared" si="10"/>
        <v>0</v>
      </c>
      <c r="V52" s="3">
        <f t="shared" si="11"/>
        <v>0</v>
      </c>
      <c r="W52" s="3">
        <f t="shared" si="12"/>
        <v>0</v>
      </c>
      <c r="X52" s="3">
        <f t="shared" si="13"/>
        <v>0</v>
      </c>
      <c r="Y52" s="3">
        <f t="shared" si="14"/>
        <v>0</v>
      </c>
      <c r="Z52" s="5"/>
      <c r="AA52" s="5"/>
      <c r="AB52" s="5"/>
      <c r="AC52" s="5"/>
      <c r="AD52" s="5"/>
      <c r="AE52" s="119" t="s">
        <v>106</v>
      </c>
      <c r="AF52" s="115"/>
      <c r="AG52" s="115">
        <v>0</v>
      </c>
      <c r="AH52" s="115">
        <v>0</v>
      </c>
      <c r="AI52" s="115">
        <v>0</v>
      </c>
      <c r="AJ52" s="115">
        <v>0</v>
      </c>
      <c r="AK52" s="115">
        <v>0</v>
      </c>
    </row>
    <row r="53" spans="4:37" ht="16">
      <c r="D53" s="17" t="s">
        <v>107</v>
      </c>
      <c r="E53" s="27"/>
      <c r="F53" s="27"/>
      <c r="G53" s="5"/>
      <c r="H53" s="5"/>
      <c r="I53" s="5"/>
      <c r="J53" s="5"/>
      <c r="K53" s="5"/>
      <c r="L53" s="5"/>
      <c r="M53" s="5"/>
      <c r="N53" s="5"/>
      <c r="O53" s="5"/>
      <c r="P53" s="5"/>
      <c r="Q53" s="5"/>
      <c r="R53" s="4"/>
      <c r="S53" s="4"/>
      <c r="T53" s="4"/>
      <c r="U53" s="3">
        <f t="shared" si="10"/>
        <v>1739</v>
      </c>
      <c r="V53" s="3">
        <f t="shared" si="11"/>
        <v>930</v>
      </c>
      <c r="W53" s="3">
        <f t="shared" si="12"/>
        <v>782</v>
      </c>
      <c r="X53" s="3">
        <f t="shared" si="13"/>
        <v>517</v>
      </c>
      <c r="Y53" s="3">
        <f t="shared" si="14"/>
        <v>230</v>
      </c>
      <c r="Z53" s="5"/>
      <c r="AA53" s="5"/>
      <c r="AB53" s="5"/>
      <c r="AC53" s="5"/>
      <c r="AD53" s="5"/>
      <c r="AE53" s="119" t="s">
        <v>107</v>
      </c>
      <c r="AF53" s="115"/>
      <c r="AG53" s="120">
        <v>1739</v>
      </c>
      <c r="AH53" s="115">
        <v>930</v>
      </c>
      <c r="AI53" s="115">
        <v>782</v>
      </c>
      <c r="AJ53" s="115">
        <v>517</v>
      </c>
      <c r="AK53" s="115">
        <v>230</v>
      </c>
    </row>
    <row r="54" spans="4:37" ht="16">
      <c r="D54" s="17" t="s">
        <v>108</v>
      </c>
      <c r="E54" s="27"/>
      <c r="F54" s="27"/>
      <c r="G54" s="5"/>
      <c r="H54" s="5"/>
      <c r="I54" s="5"/>
      <c r="J54" s="4"/>
      <c r="K54" s="4"/>
      <c r="L54" s="4"/>
      <c r="M54" s="4"/>
      <c r="N54" s="4"/>
      <c r="O54" s="4"/>
      <c r="P54" s="4"/>
      <c r="Q54" s="4"/>
      <c r="R54" s="4"/>
      <c r="S54" s="4"/>
      <c r="T54" s="4"/>
      <c r="U54" s="3">
        <f t="shared" si="10"/>
        <v>1079539</v>
      </c>
      <c r="V54" s="3">
        <f t="shared" si="11"/>
        <v>1079348</v>
      </c>
      <c r="W54" s="3">
        <f t="shared" si="12"/>
        <v>966920</v>
      </c>
      <c r="X54" s="3">
        <f t="shared" si="13"/>
        <v>2227840</v>
      </c>
      <c r="Y54" s="3">
        <f t="shared" si="14"/>
        <v>3204086</v>
      </c>
      <c r="Z54" s="4"/>
      <c r="AA54" s="4"/>
      <c r="AB54" s="4"/>
      <c r="AC54" s="4"/>
      <c r="AD54" s="4"/>
      <c r="AE54" s="119" t="s">
        <v>108</v>
      </c>
      <c r="AF54" s="115"/>
      <c r="AG54" s="120">
        <v>1079539</v>
      </c>
      <c r="AH54" s="120">
        <v>1079348</v>
      </c>
      <c r="AI54" s="120">
        <v>966920</v>
      </c>
      <c r="AJ54" s="120">
        <v>2227840</v>
      </c>
      <c r="AK54" s="120">
        <v>3204086</v>
      </c>
    </row>
    <row r="55" spans="4:37" ht="16">
      <c r="D55" s="17" t="s">
        <v>109</v>
      </c>
      <c r="E55" s="27"/>
      <c r="F55" s="27"/>
      <c r="G55" s="5"/>
      <c r="H55" s="5"/>
      <c r="I55" s="5"/>
      <c r="J55" s="5"/>
      <c r="K55" s="5"/>
      <c r="L55" s="4"/>
      <c r="M55" s="4"/>
      <c r="N55" s="4"/>
      <c r="O55" s="4"/>
      <c r="P55" s="4"/>
      <c r="Q55" s="4"/>
      <c r="R55" s="4"/>
      <c r="S55" s="4"/>
      <c r="T55" s="4"/>
      <c r="U55" s="3">
        <f t="shared" si="10"/>
        <v>7668</v>
      </c>
      <c r="V55" s="3">
        <f t="shared" si="11"/>
        <v>3711</v>
      </c>
      <c r="W55" s="3">
        <f t="shared" si="12"/>
        <v>200</v>
      </c>
      <c r="X55" s="3">
        <f t="shared" si="13"/>
        <v>0</v>
      </c>
      <c r="Y55" s="3">
        <f t="shared" si="14"/>
        <v>0</v>
      </c>
      <c r="Z55" s="5"/>
      <c r="AA55" s="5"/>
      <c r="AB55" s="5"/>
      <c r="AC55" s="5"/>
      <c r="AD55" s="5"/>
      <c r="AE55" s="119" t="s">
        <v>109</v>
      </c>
      <c r="AF55" s="115"/>
      <c r="AG55" s="120">
        <v>7668</v>
      </c>
      <c r="AH55" s="120">
        <v>3711</v>
      </c>
      <c r="AI55" s="115">
        <v>200</v>
      </c>
      <c r="AJ55" s="115">
        <v>0</v>
      </c>
      <c r="AK55" s="115">
        <v>0</v>
      </c>
    </row>
    <row r="56" spans="4:37" ht="16">
      <c r="D56" s="17" t="s">
        <v>110</v>
      </c>
      <c r="E56" s="27"/>
      <c r="F56" s="27"/>
      <c r="G56" s="5"/>
      <c r="H56" s="5"/>
      <c r="I56" s="5"/>
      <c r="J56" s="4"/>
      <c r="K56" s="4"/>
      <c r="L56" s="4"/>
      <c r="M56" s="4"/>
      <c r="N56" s="4"/>
      <c r="O56" s="4"/>
      <c r="P56" s="4"/>
      <c r="Q56" s="4"/>
      <c r="R56" s="4"/>
      <c r="S56" s="4"/>
      <c r="T56" s="4"/>
      <c r="U56" s="3">
        <f t="shared" si="10"/>
        <v>222305</v>
      </c>
      <c r="V56" s="3">
        <f t="shared" si="11"/>
        <v>294925</v>
      </c>
      <c r="W56" s="3">
        <f t="shared" si="12"/>
        <v>183521</v>
      </c>
      <c r="X56" s="3">
        <f t="shared" si="13"/>
        <v>238251</v>
      </c>
      <c r="Y56" s="3">
        <f t="shared" si="14"/>
        <v>222390</v>
      </c>
      <c r="Z56" s="4"/>
      <c r="AA56" s="4"/>
      <c r="AB56" s="4"/>
      <c r="AC56" s="4"/>
      <c r="AD56" s="4"/>
      <c r="AE56" s="119" t="s">
        <v>110</v>
      </c>
      <c r="AF56" s="115"/>
      <c r="AG56" s="120">
        <v>222305</v>
      </c>
      <c r="AH56" s="120">
        <v>294925</v>
      </c>
      <c r="AI56" s="120">
        <v>183521</v>
      </c>
      <c r="AJ56" s="120">
        <v>238251</v>
      </c>
      <c r="AK56" s="120">
        <v>222390</v>
      </c>
    </row>
    <row r="57" spans="4:37" ht="16">
      <c r="D57" s="17" t="s">
        <v>111</v>
      </c>
      <c r="E57" s="27"/>
      <c r="F57" s="27"/>
      <c r="G57" s="5"/>
      <c r="H57" s="5"/>
      <c r="I57" s="5"/>
      <c r="J57" s="5"/>
      <c r="K57" s="5"/>
      <c r="L57" s="5"/>
      <c r="M57" s="5"/>
      <c r="N57" s="5"/>
      <c r="O57" s="5"/>
      <c r="P57" s="5"/>
      <c r="Q57" s="5"/>
      <c r="R57" s="5"/>
      <c r="S57" s="5"/>
      <c r="T57" s="5"/>
      <c r="U57" s="3">
        <f t="shared" si="10"/>
        <v>0</v>
      </c>
      <c r="V57" s="3">
        <f t="shared" si="11"/>
        <v>0</v>
      </c>
      <c r="W57" s="3">
        <f t="shared" si="12"/>
        <v>0</v>
      </c>
      <c r="X57" s="3">
        <f t="shared" si="13"/>
        <v>0</v>
      </c>
      <c r="Y57" s="3">
        <f t="shared" si="14"/>
        <v>0</v>
      </c>
      <c r="Z57" s="5"/>
      <c r="AA57" s="5"/>
      <c r="AB57" s="5"/>
      <c r="AC57" s="5"/>
      <c r="AD57" s="5"/>
      <c r="AE57" s="119" t="s">
        <v>111</v>
      </c>
      <c r="AF57" s="115"/>
      <c r="AG57" s="115">
        <v>0</v>
      </c>
      <c r="AH57" s="115">
        <v>0</v>
      </c>
      <c r="AI57" s="115">
        <v>0</v>
      </c>
      <c r="AJ57" s="115">
        <v>0</v>
      </c>
      <c r="AK57" s="115">
        <v>0</v>
      </c>
    </row>
    <row r="58" spans="4:37" ht="16">
      <c r="D58" s="17" t="s">
        <v>112</v>
      </c>
      <c r="E58" s="27"/>
      <c r="F58" s="27"/>
      <c r="G58" s="5"/>
      <c r="H58" s="5"/>
      <c r="I58" s="5"/>
      <c r="J58" s="5"/>
      <c r="K58" s="5"/>
      <c r="L58" s="5"/>
      <c r="M58" s="5"/>
      <c r="N58" s="5"/>
      <c r="O58" s="5"/>
      <c r="P58" s="5"/>
      <c r="Q58" s="5"/>
      <c r="R58" s="5"/>
      <c r="S58" s="5"/>
      <c r="T58" s="5"/>
      <c r="U58" s="3">
        <f t="shared" si="10"/>
        <v>0</v>
      </c>
      <c r="V58" s="3">
        <f t="shared" si="11"/>
        <v>0</v>
      </c>
      <c r="W58" s="3">
        <f t="shared" si="12"/>
        <v>0</v>
      </c>
      <c r="X58" s="3">
        <f t="shared" si="13"/>
        <v>0</v>
      </c>
      <c r="Y58" s="3">
        <f t="shared" si="14"/>
        <v>0</v>
      </c>
      <c r="Z58" s="5"/>
      <c r="AA58" s="5"/>
      <c r="AB58" s="5"/>
      <c r="AC58" s="5"/>
      <c r="AD58" s="5"/>
      <c r="AE58" s="119" t="s">
        <v>112</v>
      </c>
      <c r="AF58" s="115"/>
      <c r="AG58" s="115">
        <v>0</v>
      </c>
      <c r="AH58" s="115">
        <v>0</v>
      </c>
      <c r="AI58" s="115">
        <v>0</v>
      </c>
      <c r="AJ58" s="115">
        <v>0</v>
      </c>
      <c r="AK58" s="115">
        <v>0</v>
      </c>
    </row>
    <row r="59" spans="4:37" ht="16">
      <c r="D59" s="14" t="s">
        <v>113</v>
      </c>
      <c r="E59" s="24"/>
      <c r="F59" s="24"/>
      <c r="G59" s="4"/>
      <c r="H59" s="4"/>
      <c r="I59" s="4"/>
      <c r="J59" s="4"/>
      <c r="K59" s="4"/>
      <c r="L59" s="4"/>
      <c r="M59" s="4"/>
      <c r="N59" s="4"/>
      <c r="O59" s="4"/>
      <c r="P59" s="4"/>
      <c r="Q59" s="4"/>
      <c r="R59" s="4"/>
      <c r="S59" s="4"/>
      <c r="T59" s="4"/>
      <c r="U59" s="3">
        <f t="shared" si="10"/>
        <v>329140</v>
      </c>
      <c r="V59" s="3">
        <f t="shared" si="11"/>
        <v>798399</v>
      </c>
      <c r="W59" s="3">
        <f t="shared" si="12"/>
        <v>986653</v>
      </c>
      <c r="X59" s="3">
        <f t="shared" si="13"/>
        <v>634218</v>
      </c>
      <c r="Y59" s="3">
        <f t="shared" si="14"/>
        <v>660367</v>
      </c>
      <c r="Z59" s="5"/>
      <c r="AA59" s="5"/>
      <c r="AB59" s="5"/>
      <c r="AC59" s="5"/>
      <c r="AD59" s="5"/>
      <c r="AE59" s="119" t="s">
        <v>113</v>
      </c>
      <c r="AF59" s="115"/>
      <c r="AG59" s="120">
        <v>329140</v>
      </c>
      <c r="AH59" s="120">
        <v>798399</v>
      </c>
      <c r="AI59" s="120">
        <v>986653</v>
      </c>
      <c r="AJ59" s="120">
        <v>634218</v>
      </c>
      <c r="AK59" s="120">
        <v>660367</v>
      </c>
    </row>
    <row r="60" spans="4:37" ht="16">
      <c r="D60" s="17" t="s">
        <v>114</v>
      </c>
      <c r="E60" s="27"/>
      <c r="F60" s="27"/>
      <c r="G60" s="5"/>
      <c r="H60" s="5"/>
      <c r="I60" s="5"/>
      <c r="J60" s="5"/>
      <c r="K60" s="4"/>
      <c r="L60" s="5"/>
      <c r="M60" s="5"/>
      <c r="N60" s="5"/>
      <c r="O60" s="5"/>
      <c r="P60" s="5"/>
      <c r="Q60" s="5"/>
      <c r="R60" s="5"/>
      <c r="S60" s="5"/>
      <c r="T60" s="5"/>
      <c r="U60" s="3">
        <f t="shared" si="10"/>
        <v>0</v>
      </c>
      <c r="V60" s="3">
        <f t="shared" si="11"/>
        <v>100</v>
      </c>
      <c r="W60" s="3">
        <f t="shared" si="12"/>
        <v>167227</v>
      </c>
      <c r="X60" s="3">
        <f t="shared" si="13"/>
        <v>123521</v>
      </c>
      <c r="Y60" s="3">
        <f t="shared" si="14"/>
        <v>120061</v>
      </c>
      <c r="Z60" s="5"/>
      <c r="AA60" s="5"/>
      <c r="AB60" s="5"/>
      <c r="AC60" s="5"/>
      <c r="AD60" s="5"/>
      <c r="AE60" s="119" t="s">
        <v>114</v>
      </c>
      <c r="AF60" s="115"/>
      <c r="AG60" s="115">
        <v>0</v>
      </c>
      <c r="AH60" s="115">
        <v>100</v>
      </c>
      <c r="AI60" s="120">
        <v>167227</v>
      </c>
      <c r="AJ60" s="120">
        <v>123521</v>
      </c>
      <c r="AK60" s="120">
        <v>120061</v>
      </c>
    </row>
    <row r="61" spans="4:37" ht="16">
      <c r="D61" s="17" t="s">
        <v>115</v>
      </c>
      <c r="E61" s="27"/>
      <c r="F61" s="27"/>
      <c r="G61" s="5"/>
      <c r="H61" s="5"/>
      <c r="I61" s="5"/>
      <c r="J61" s="5"/>
      <c r="K61" s="5"/>
      <c r="L61" s="5"/>
      <c r="M61" s="5"/>
      <c r="N61" s="5"/>
      <c r="O61" s="5"/>
      <c r="P61" s="5"/>
      <c r="Q61" s="5"/>
      <c r="R61" s="4"/>
      <c r="S61" s="4"/>
      <c r="T61" s="4"/>
      <c r="U61" s="3">
        <f t="shared" si="10"/>
        <v>0</v>
      </c>
      <c r="V61" s="3">
        <f t="shared" si="11"/>
        <v>0</v>
      </c>
      <c r="W61" s="3">
        <f t="shared" si="12"/>
        <v>0</v>
      </c>
      <c r="X61" s="3">
        <f t="shared" si="13"/>
        <v>0</v>
      </c>
      <c r="Y61" s="3">
        <f t="shared" si="14"/>
        <v>0</v>
      </c>
      <c r="Z61" s="5"/>
      <c r="AA61" s="5"/>
      <c r="AB61" s="5"/>
      <c r="AC61" s="5"/>
      <c r="AD61" s="5"/>
      <c r="AE61" s="119" t="s">
        <v>115</v>
      </c>
      <c r="AF61" s="115"/>
      <c r="AG61" s="115">
        <v>0</v>
      </c>
      <c r="AH61" s="115">
        <v>0</v>
      </c>
      <c r="AI61" s="115">
        <v>0</v>
      </c>
      <c r="AJ61" s="115">
        <v>0</v>
      </c>
      <c r="AK61" s="115">
        <v>0</v>
      </c>
    </row>
    <row r="62" spans="4:37" ht="16">
      <c r="D62" s="17" t="s">
        <v>116</v>
      </c>
      <c r="E62" s="27"/>
      <c r="F62" s="27"/>
      <c r="G62" s="5"/>
      <c r="H62" s="5"/>
      <c r="I62" s="5"/>
      <c r="J62" s="5"/>
      <c r="K62" s="5"/>
      <c r="L62" s="5"/>
      <c r="M62" s="5"/>
      <c r="N62" s="5"/>
      <c r="O62" s="5"/>
      <c r="P62" s="5"/>
      <c r="Q62" s="5"/>
      <c r="R62" s="5"/>
      <c r="S62" s="5"/>
      <c r="T62" s="5"/>
      <c r="U62" s="3">
        <f t="shared" si="10"/>
        <v>0</v>
      </c>
      <c r="V62" s="3">
        <f t="shared" si="11"/>
        <v>0</v>
      </c>
      <c r="W62" s="3">
        <f t="shared" si="12"/>
        <v>0</v>
      </c>
      <c r="X62" s="3">
        <f t="shared" si="13"/>
        <v>0</v>
      </c>
      <c r="Y62" s="3">
        <f t="shared" si="14"/>
        <v>0</v>
      </c>
      <c r="Z62" s="5"/>
      <c r="AA62" s="5"/>
      <c r="AB62" s="5"/>
      <c r="AC62" s="5"/>
      <c r="AD62" s="5"/>
      <c r="AE62" s="119" t="s">
        <v>116</v>
      </c>
      <c r="AF62" s="115"/>
      <c r="AG62" s="115">
        <v>0</v>
      </c>
      <c r="AH62" s="115">
        <v>0</v>
      </c>
      <c r="AI62" s="115">
        <v>0</v>
      </c>
      <c r="AJ62" s="115">
        <v>0</v>
      </c>
      <c r="AK62" s="115">
        <v>0</v>
      </c>
    </row>
    <row r="63" spans="4:37" ht="16">
      <c r="D63" s="17" t="s">
        <v>117</v>
      </c>
      <c r="E63" s="27"/>
      <c r="F63" s="27"/>
      <c r="G63" s="5"/>
      <c r="H63" s="5"/>
      <c r="I63" s="5"/>
      <c r="J63" s="5"/>
      <c r="K63" s="5"/>
      <c r="L63" s="5"/>
      <c r="M63" s="5"/>
      <c r="N63" s="5"/>
      <c r="O63" s="5"/>
      <c r="P63" s="5"/>
      <c r="Q63" s="5"/>
      <c r="R63" s="5"/>
      <c r="S63" s="5"/>
      <c r="T63" s="5"/>
      <c r="U63" s="3">
        <f t="shared" si="10"/>
        <v>0</v>
      </c>
      <c r="V63" s="3">
        <f t="shared" si="11"/>
        <v>0</v>
      </c>
      <c r="W63" s="3">
        <f t="shared" si="12"/>
        <v>0</v>
      </c>
      <c r="X63" s="3">
        <f t="shared" si="13"/>
        <v>0</v>
      </c>
      <c r="Y63" s="3">
        <f t="shared" si="14"/>
        <v>0</v>
      </c>
      <c r="Z63" s="5"/>
      <c r="AA63" s="5"/>
      <c r="AB63" s="5"/>
      <c r="AC63" s="5"/>
      <c r="AD63" s="5"/>
      <c r="AE63" s="119" t="s">
        <v>117</v>
      </c>
      <c r="AF63" s="115"/>
      <c r="AG63" s="115">
        <v>0</v>
      </c>
      <c r="AH63" s="115">
        <v>0</v>
      </c>
      <c r="AI63" s="115">
        <v>0</v>
      </c>
      <c r="AJ63" s="115">
        <v>0</v>
      </c>
      <c r="AK63" s="115">
        <v>0</v>
      </c>
    </row>
    <row r="64" spans="4:37" ht="16">
      <c r="D64" s="17" t="s">
        <v>118</v>
      </c>
      <c r="E64" s="27"/>
      <c r="F64" s="27"/>
      <c r="G64" s="5"/>
      <c r="H64" s="5"/>
      <c r="I64" s="5"/>
      <c r="J64" s="4"/>
      <c r="K64" s="4"/>
      <c r="L64" s="4"/>
      <c r="M64" s="4"/>
      <c r="N64" s="4"/>
      <c r="O64" s="4"/>
      <c r="P64" s="4"/>
      <c r="Q64" s="4"/>
      <c r="R64" s="4"/>
      <c r="S64" s="4"/>
      <c r="T64" s="4"/>
      <c r="U64" s="3">
        <f t="shared" si="10"/>
        <v>53172</v>
      </c>
      <c r="V64" s="3">
        <f t="shared" si="11"/>
        <v>54095</v>
      </c>
      <c r="W64" s="3">
        <f t="shared" si="12"/>
        <v>54554</v>
      </c>
      <c r="X64" s="3">
        <f t="shared" si="13"/>
        <v>54810</v>
      </c>
      <c r="Y64" s="3">
        <f t="shared" si="14"/>
        <v>55422</v>
      </c>
      <c r="Z64" s="5"/>
      <c r="AA64" s="5"/>
      <c r="AB64" s="5"/>
      <c r="AC64" s="5"/>
      <c r="AD64" s="5"/>
      <c r="AE64" s="119" t="s">
        <v>118</v>
      </c>
      <c r="AF64" s="115"/>
      <c r="AG64" s="120">
        <v>53172</v>
      </c>
      <c r="AH64" s="120">
        <v>54095</v>
      </c>
      <c r="AI64" s="120">
        <v>54554</v>
      </c>
      <c r="AJ64" s="120">
        <v>54810</v>
      </c>
      <c r="AK64" s="120">
        <v>55422</v>
      </c>
    </row>
    <row r="65" spans="4:37" ht="16">
      <c r="D65" s="17" t="s">
        <v>119</v>
      </c>
      <c r="E65" s="27"/>
      <c r="F65" s="27"/>
      <c r="G65" s="4"/>
      <c r="H65" s="4"/>
      <c r="I65" s="4"/>
      <c r="J65" s="4"/>
      <c r="K65" s="4"/>
      <c r="L65" s="4"/>
      <c r="M65" s="4"/>
      <c r="N65" s="4"/>
      <c r="O65" s="4"/>
      <c r="P65" s="4"/>
      <c r="Q65" s="4"/>
      <c r="R65" s="4"/>
      <c r="S65" s="4"/>
      <c r="T65" s="4"/>
      <c r="U65" s="3">
        <f t="shared" si="10"/>
        <v>14618</v>
      </c>
      <c r="V65" s="3">
        <f t="shared" si="11"/>
        <v>494245</v>
      </c>
      <c r="W65" s="3">
        <f t="shared" si="12"/>
        <v>526264</v>
      </c>
      <c r="X65" s="3">
        <f t="shared" si="13"/>
        <v>341226</v>
      </c>
      <c r="Y65" s="3">
        <f t="shared" si="14"/>
        <v>374433</v>
      </c>
      <c r="Z65" s="5"/>
      <c r="AA65" s="5"/>
      <c r="AB65" s="5"/>
      <c r="AC65" s="5"/>
      <c r="AD65" s="5"/>
      <c r="AE65" s="119" t="s">
        <v>119</v>
      </c>
      <c r="AF65" s="115"/>
      <c r="AG65" s="120">
        <v>14618</v>
      </c>
      <c r="AH65" s="120">
        <v>494245</v>
      </c>
      <c r="AI65" s="120">
        <v>526264</v>
      </c>
      <c r="AJ65" s="120">
        <v>341226</v>
      </c>
      <c r="AK65" s="120">
        <v>374433</v>
      </c>
    </row>
    <row r="66" spans="4:37" ht="16">
      <c r="D66" s="17" t="s">
        <v>120</v>
      </c>
      <c r="E66" s="27"/>
      <c r="F66" s="27"/>
      <c r="G66" s="5"/>
      <c r="H66" s="5"/>
      <c r="I66" s="5"/>
      <c r="J66" s="5"/>
      <c r="K66" s="5"/>
      <c r="L66" s="5"/>
      <c r="M66" s="5"/>
      <c r="N66" s="5"/>
      <c r="O66" s="5"/>
      <c r="P66" s="5"/>
      <c r="Q66" s="5"/>
      <c r="R66" s="5"/>
      <c r="S66" s="5"/>
      <c r="T66" s="5"/>
      <c r="U66" s="3">
        <f t="shared" si="10"/>
        <v>0</v>
      </c>
      <c r="V66" s="3">
        <f t="shared" si="11"/>
        <v>0</v>
      </c>
      <c r="W66" s="3">
        <f t="shared" si="12"/>
        <v>0</v>
      </c>
      <c r="X66" s="3">
        <f t="shared" si="13"/>
        <v>0</v>
      </c>
      <c r="Y66" s="3">
        <f t="shared" si="14"/>
        <v>0</v>
      </c>
      <c r="Z66" s="5"/>
      <c r="AA66" s="5"/>
      <c r="AB66" s="5"/>
      <c r="AC66" s="5"/>
      <c r="AD66" s="5"/>
      <c r="AE66" s="119" t="s">
        <v>120</v>
      </c>
      <c r="AF66" s="115"/>
      <c r="AG66" s="115">
        <v>0</v>
      </c>
      <c r="AH66" s="115">
        <v>0</v>
      </c>
      <c r="AI66" s="115">
        <v>0</v>
      </c>
      <c r="AJ66" s="115">
        <v>0</v>
      </c>
      <c r="AK66" s="115">
        <v>0</v>
      </c>
    </row>
    <row r="67" spans="4:37" ht="16">
      <c r="D67" s="17" t="s">
        <v>121</v>
      </c>
      <c r="E67" s="27"/>
      <c r="F67" s="27"/>
      <c r="G67" s="5"/>
      <c r="H67" s="5"/>
      <c r="I67" s="5"/>
      <c r="J67" s="5"/>
      <c r="K67" s="5"/>
      <c r="L67" s="5"/>
      <c r="M67" s="5"/>
      <c r="N67" s="4"/>
      <c r="O67" s="5"/>
      <c r="P67" s="5"/>
      <c r="Q67" s="5"/>
      <c r="R67" s="5"/>
      <c r="S67" s="5"/>
      <c r="T67" s="5"/>
      <c r="U67" s="3">
        <f t="shared" si="10"/>
        <v>31484</v>
      </c>
      <c r="V67" s="3">
        <f t="shared" si="11"/>
        <v>30544</v>
      </c>
      <c r="W67" s="3">
        <f t="shared" si="12"/>
        <v>36606</v>
      </c>
      <c r="X67" s="3">
        <f t="shared" si="13"/>
        <v>33303</v>
      </c>
      <c r="Y67" s="3">
        <f t="shared" si="14"/>
        <v>36557</v>
      </c>
      <c r="Z67" s="5"/>
      <c r="AA67" s="5"/>
      <c r="AB67" s="5"/>
      <c r="AC67" s="5"/>
      <c r="AD67" s="5"/>
      <c r="AE67" s="119" t="s">
        <v>121</v>
      </c>
      <c r="AF67" s="115"/>
      <c r="AG67" s="120">
        <v>31484</v>
      </c>
      <c r="AH67" s="120">
        <v>30544</v>
      </c>
      <c r="AI67" s="120">
        <v>36606</v>
      </c>
      <c r="AJ67" s="120">
        <v>33303</v>
      </c>
      <c r="AK67" s="120">
        <v>36557</v>
      </c>
    </row>
    <row r="68" spans="4:37" ht="16">
      <c r="D68" s="17" t="s">
        <v>122</v>
      </c>
      <c r="E68" s="27"/>
      <c r="F68" s="27"/>
      <c r="G68" s="5"/>
      <c r="H68" s="5"/>
      <c r="I68" s="5"/>
      <c r="J68" s="4"/>
      <c r="K68" s="4"/>
      <c r="L68" s="4"/>
      <c r="M68" s="4"/>
      <c r="N68" s="4"/>
      <c r="O68" s="5"/>
      <c r="P68" s="5"/>
      <c r="Q68" s="5"/>
      <c r="R68" s="5"/>
      <c r="S68" s="5"/>
      <c r="T68" s="5"/>
      <c r="U68" s="3">
        <f t="shared" si="10"/>
        <v>0</v>
      </c>
      <c r="V68" s="3">
        <f t="shared" si="11"/>
        <v>0</v>
      </c>
      <c r="W68" s="3">
        <f t="shared" si="12"/>
        <v>0</v>
      </c>
      <c r="X68" s="3">
        <f t="shared" si="13"/>
        <v>0</v>
      </c>
      <c r="Y68" s="3">
        <f t="shared" si="14"/>
        <v>0</v>
      </c>
      <c r="Z68" s="5"/>
      <c r="AA68" s="5"/>
      <c r="AB68" s="5"/>
      <c r="AC68" s="5"/>
      <c r="AD68" s="5"/>
      <c r="AE68" s="119" t="s">
        <v>122</v>
      </c>
      <c r="AF68" s="115"/>
      <c r="AG68" s="115">
        <v>0</v>
      </c>
      <c r="AH68" s="115">
        <v>0</v>
      </c>
      <c r="AI68" s="115">
        <v>0</v>
      </c>
      <c r="AJ68" s="115">
        <v>0</v>
      </c>
      <c r="AK68" s="115">
        <v>0</v>
      </c>
    </row>
    <row r="69" spans="4:37" ht="16">
      <c r="D69" s="17" t="s">
        <v>123</v>
      </c>
      <c r="E69" s="27"/>
      <c r="F69" s="27"/>
      <c r="G69" s="5"/>
      <c r="H69" s="5"/>
      <c r="I69" s="5"/>
      <c r="J69" s="5"/>
      <c r="K69" s="5"/>
      <c r="L69" s="5"/>
      <c r="M69" s="5"/>
      <c r="N69" s="5"/>
      <c r="O69" s="5"/>
      <c r="P69" s="5"/>
      <c r="Q69" s="5"/>
      <c r="R69" s="4"/>
      <c r="S69" s="4"/>
      <c r="T69" s="4"/>
      <c r="U69" s="3">
        <f t="shared" si="10"/>
        <v>145868</v>
      </c>
      <c r="V69" s="3">
        <f t="shared" si="11"/>
        <v>135417</v>
      </c>
      <c r="W69" s="3">
        <f t="shared" si="12"/>
        <v>126213</v>
      </c>
      <c r="X69" s="3">
        <f t="shared" si="13"/>
        <v>81358</v>
      </c>
      <c r="Y69" s="3">
        <f t="shared" si="14"/>
        <v>73895</v>
      </c>
      <c r="Z69" s="5"/>
      <c r="AA69" s="5"/>
      <c r="AB69" s="5"/>
      <c r="AC69" s="5"/>
      <c r="AD69" s="5"/>
      <c r="AE69" s="119" t="s">
        <v>123</v>
      </c>
      <c r="AF69" s="115"/>
      <c r="AG69" s="120">
        <v>145868</v>
      </c>
      <c r="AH69" s="120">
        <v>135417</v>
      </c>
      <c r="AI69" s="120">
        <v>126213</v>
      </c>
      <c r="AJ69" s="120">
        <v>81358</v>
      </c>
      <c r="AK69" s="120">
        <v>73895</v>
      </c>
    </row>
    <row r="70" spans="4:37" ht="16">
      <c r="D70" s="17" t="s">
        <v>124</v>
      </c>
      <c r="E70" s="27"/>
      <c r="F70" s="27"/>
      <c r="G70" s="5"/>
      <c r="H70" s="5"/>
      <c r="I70" s="5"/>
      <c r="J70" s="5"/>
      <c r="K70" s="5"/>
      <c r="L70" s="5"/>
      <c r="M70" s="5"/>
      <c r="N70" s="5"/>
      <c r="O70" s="5"/>
      <c r="P70" s="5"/>
      <c r="Q70" s="5"/>
      <c r="R70" s="5"/>
      <c r="S70" s="5"/>
      <c r="T70" s="5"/>
      <c r="U70" s="3">
        <f t="shared" si="10"/>
        <v>0</v>
      </c>
      <c r="V70" s="3">
        <f t="shared" si="11"/>
        <v>0</v>
      </c>
      <c r="W70" s="3">
        <f t="shared" si="12"/>
        <v>0</v>
      </c>
      <c r="X70" s="3">
        <f t="shared" si="13"/>
        <v>0</v>
      </c>
      <c r="Y70" s="3">
        <f t="shared" si="14"/>
        <v>0</v>
      </c>
      <c r="Z70" s="5"/>
      <c r="AA70" s="5"/>
      <c r="AB70" s="5"/>
      <c r="AC70" s="5"/>
      <c r="AD70" s="5"/>
      <c r="AE70" s="119" t="s">
        <v>124</v>
      </c>
      <c r="AF70" s="115"/>
      <c r="AG70" s="115">
        <v>0</v>
      </c>
      <c r="AH70" s="115">
        <v>0</v>
      </c>
      <c r="AI70" s="115">
        <v>0</v>
      </c>
      <c r="AJ70" s="115">
        <v>0</v>
      </c>
      <c r="AK70" s="115">
        <v>0</v>
      </c>
    </row>
    <row r="71" spans="4:37" ht="16">
      <c r="D71" s="17" t="s">
        <v>125</v>
      </c>
      <c r="E71" s="27"/>
      <c r="F71" s="27"/>
      <c r="G71" s="5"/>
      <c r="H71" s="5"/>
      <c r="I71" s="5"/>
      <c r="J71" s="5"/>
      <c r="K71" s="5"/>
      <c r="L71" s="5"/>
      <c r="M71" s="5"/>
      <c r="N71" s="5"/>
      <c r="O71" s="5"/>
      <c r="P71" s="5"/>
      <c r="Q71" s="5"/>
      <c r="R71" s="5"/>
      <c r="S71" s="5"/>
      <c r="T71" s="5"/>
      <c r="U71" s="3">
        <f t="shared" si="10"/>
        <v>83998</v>
      </c>
      <c r="V71" s="3">
        <f t="shared" si="11"/>
        <v>83998</v>
      </c>
      <c r="W71" s="3">
        <f t="shared" si="12"/>
        <v>75789</v>
      </c>
      <c r="X71" s="3">
        <f t="shared" si="13"/>
        <v>0</v>
      </c>
      <c r="Y71" s="3">
        <f t="shared" si="14"/>
        <v>0</v>
      </c>
      <c r="Z71" s="5"/>
      <c r="AA71" s="5"/>
      <c r="AB71" s="5"/>
      <c r="AC71" s="5"/>
      <c r="AD71" s="5"/>
      <c r="AE71" s="119" t="s">
        <v>125</v>
      </c>
      <c r="AF71" s="115"/>
      <c r="AG71" s="120">
        <v>83998</v>
      </c>
      <c r="AH71" s="120">
        <v>83998</v>
      </c>
      <c r="AI71" s="120">
        <v>75789</v>
      </c>
      <c r="AJ71" s="115">
        <v>0</v>
      </c>
      <c r="AK71" s="115">
        <v>0</v>
      </c>
    </row>
    <row r="72" spans="4:37" ht="16">
      <c r="D72" s="13" t="s">
        <v>126</v>
      </c>
      <c r="E72" s="23"/>
      <c r="F72" s="23"/>
      <c r="G72" s="3"/>
      <c r="H72" s="3"/>
      <c r="I72" s="3"/>
      <c r="J72" s="3"/>
      <c r="K72" s="3"/>
      <c r="L72" s="3"/>
      <c r="M72" s="3"/>
      <c r="N72" s="3"/>
      <c r="O72" s="3"/>
      <c r="P72" s="3"/>
      <c r="Q72" s="3"/>
      <c r="R72" s="3"/>
      <c r="S72" s="3"/>
      <c r="T72" s="3"/>
      <c r="U72" s="3">
        <f t="shared" si="10"/>
        <v>16111906</v>
      </c>
      <c r="V72" s="3">
        <f t="shared" si="11"/>
        <v>20076247</v>
      </c>
      <c r="W72" s="3">
        <f t="shared" si="12"/>
        <v>21215276</v>
      </c>
      <c r="X72" s="3">
        <f t="shared" si="13"/>
        <v>22594786</v>
      </c>
      <c r="Y72" s="3">
        <f t="shared" si="14"/>
        <v>24590846</v>
      </c>
      <c r="Z72" s="3"/>
      <c r="AA72" s="3"/>
      <c r="AB72" s="3"/>
      <c r="AC72" s="3"/>
      <c r="AD72" s="3"/>
      <c r="AE72" s="114" t="s">
        <v>126</v>
      </c>
      <c r="AF72" s="115"/>
      <c r="AG72" s="117">
        <v>16111906</v>
      </c>
      <c r="AH72" s="117">
        <v>20076247</v>
      </c>
      <c r="AI72" s="117">
        <v>21215276</v>
      </c>
      <c r="AJ72" s="117">
        <v>22594786</v>
      </c>
      <c r="AK72" s="117">
        <v>24590846</v>
      </c>
    </row>
    <row r="73" spans="4:37" ht="16">
      <c r="D73" s="14" t="s">
        <v>127</v>
      </c>
      <c r="E73" s="24"/>
      <c r="F73" s="24"/>
      <c r="G73" s="4"/>
      <c r="H73" s="4"/>
      <c r="I73" s="4"/>
      <c r="J73" s="4"/>
      <c r="K73" s="4"/>
      <c r="L73" s="4"/>
      <c r="M73" s="4"/>
      <c r="N73" s="4"/>
      <c r="O73" s="4"/>
      <c r="P73" s="4"/>
      <c r="Q73" s="4"/>
      <c r="R73" s="4"/>
      <c r="S73" s="4"/>
      <c r="T73" s="4"/>
      <c r="U73" s="3">
        <f t="shared" si="10"/>
        <v>16111868</v>
      </c>
      <c r="V73" s="3">
        <f t="shared" si="11"/>
        <v>20076247</v>
      </c>
      <c r="W73" s="3">
        <f t="shared" si="12"/>
        <v>21215276</v>
      </c>
      <c r="X73" s="3">
        <f t="shared" si="13"/>
        <v>22594786</v>
      </c>
      <c r="Y73" s="3">
        <f t="shared" si="14"/>
        <v>24590846</v>
      </c>
      <c r="Z73" s="4"/>
      <c r="AA73" s="4"/>
      <c r="AB73" s="4"/>
      <c r="AC73" s="4"/>
      <c r="AD73" s="4"/>
      <c r="AE73" s="119" t="s">
        <v>127</v>
      </c>
      <c r="AF73" s="115"/>
      <c r="AG73" s="120">
        <v>16111868</v>
      </c>
      <c r="AH73" s="120">
        <v>20076247</v>
      </c>
      <c r="AI73" s="120">
        <v>21215276</v>
      </c>
      <c r="AJ73" s="120">
        <v>22594786</v>
      </c>
      <c r="AK73" s="120">
        <v>24590846</v>
      </c>
    </row>
    <row r="74" spans="4:37" ht="16">
      <c r="D74" s="14" t="s">
        <v>128</v>
      </c>
      <c r="E74" s="24"/>
      <c r="F74" s="24"/>
      <c r="G74" s="5"/>
      <c r="H74" s="5"/>
      <c r="I74" s="5"/>
      <c r="J74" s="5"/>
      <c r="K74" s="5"/>
      <c r="L74" s="5"/>
      <c r="M74" s="5"/>
      <c r="N74" s="5"/>
      <c r="O74" s="5"/>
      <c r="P74" s="5"/>
      <c r="Q74" s="5"/>
      <c r="R74" s="5"/>
      <c r="S74" s="5"/>
      <c r="T74" s="5"/>
      <c r="U74" s="3">
        <f t="shared" si="10"/>
        <v>37</v>
      </c>
      <c r="V74" s="3">
        <f t="shared" si="11"/>
        <v>0</v>
      </c>
      <c r="W74" s="3">
        <f t="shared" si="12"/>
        <v>0</v>
      </c>
      <c r="X74" s="3">
        <f t="shared" si="13"/>
        <v>0</v>
      </c>
      <c r="Y74" s="3">
        <f t="shared" si="14"/>
        <v>0</v>
      </c>
      <c r="Z74" s="5"/>
      <c r="AA74" s="5"/>
      <c r="AB74" s="5"/>
      <c r="AC74" s="5"/>
      <c r="AD74" s="5"/>
      <c r="AE74" s="119" t="s">
        <v>128</v>
      </c>
      <c r="AF74" s="115"/>
      <c r="AG74" s="115">
        <v>37</v>
      </c>
      <c r="AH74" s="115">
        <v>0</v>
      </c>
      <c r="AI74" s="115">
        <v>0</v>
      </c>
      <c r="AJ74" s="115">
        <v>0</v>
      </c>
      <c r="AK74" s="115">
        <v>0</v>
      </c>
    </row>
    <row r="75" spans="4:37" ht="16">
      <c r="D75" s="16" t="s">
        <v>129</v>
      </c>
      <c r="E75" s="26"/>
      <c r="F75" s="26"/>
      <c r="G75" s="3"/>
      <c r="H75" s="3"/>
      <c r="I75" s="3"/>
      <c r="J75" s="3"/>
      <c r="K75" s="3"/>
      <c r="L75" s="3"/>
      <c r="M75" s="3"/>
      <c r="N75" s="3"/>
      <c r="O75" s="3"/>
      <c r="P75" s="3"/>
      <c r="Q75" s="3"/>
      <c r="R75" s="3"/>
      <c r="S75" s="3"/>
      <c r="T75" s="3"/>
      <c r="U75" s="3">
        <f t="shared" si="10"/>
        <v>22366743</v>
      </c>
      <c r="V75" s="3">
        <f t="shared" si="11"/>
        <v>26962476</v>
      </c>
      <c r="W75" s="3">
        <f t="shared" si="12"/>
        <v>27374973</v>
      </c>
      <c r="X75" s="3">
        <f t="shared" si="13"/>
        <v>30487024</v>
      </c>
      <c r="Y75" s="3">
        <f t="shared" si="14"/>
        <v>34465076</v>
      </c>
      <c r="Z75" s="3"/>
      <c r="AA75" s="3"/>
      <c r="AB75" s="3"/>
      <c r="AC75" s="3"/>
      <c r="AD75" s="3"/>
      <c r="AE75" s="114" t="s">
        <v>129</v>
      </c>
      <c r="AF75" s="115"/>
      <c r="AG75" s="117">
        <v>22366743</v>
      </c>
      <c r="AH75" s="117">
        <v>26962476</v>
      </c>
      <c r="AI75" s="117">
        <v>27374973</v>
      </c>
      <c r="AJ75" s="117">
        <v>30487024</v>
      </c>
      <c r="AK75" s="117">
        <v>34465076</v>
      </c>
    </row>
    <row r="76" spans="4:37">
      <c r="L76" s="1"/>
      <c r="M76" s="1"/>
      <c r="N76" s="1"/>
      <c r="O76" s="1"/>
      <c r="P76" s="1"/>
      <c r="Q76" s="1"/>
      <c r="R76" s="1"/>
      <c r="S76" s="1"/>
      <c r="T76" s="1"/>
      <c r="U76" s="1"/>
      <c r="V76" s="1"/>
      <c r="W76" s="1"/>
      <c r="X76" s="1"/>
      <c r="Y76" s="3">
        <f t="shared" ref="Y76" si="15">AK76</f>
        <v>0</v>
      </c>
      <c r="Z76" s="1"/>
      <c r="AA76" s="1"/>
      <c r="AB76" s="1"/>
      <c r="AC76" s="1"/>
      <c r="AD76" s="1"/>
      <c r="AE76" s="1"/>
    </row>
    <row r="77" spans="4:37">
      <c r="D77" s="16" t="s">
        <v>130</v>
      </c>
      <c r="E77" s="26"/>
      <c r="F77" s="26"/>
      <c r="G77" s="3"/>
      <c r="H77" s="3"/>
      <c r="I77" s="114"/>
      <c r="J77" s="115"/>
      <c r="K77" s="117">
        <v>9065491</v>
      </c>
      <c r="L77" s="117">
        <v>15954096</v>
      </c>
      <c r="M77" s="117">
        <v>19912941</v>
      </c>
      <c r="N77" s="117">
        <v>22313189</v>
      </c>
      <c r="O77" s="117">
        <v>25128015</v>
      </c>
      <c r="P77" s="117">
        <v>28186092</v>
      </c>
      <c r="Q77" s="117">
        <v>30109925</v>
      </c>
      <c r="R77" s="117">
        <v>27165692</v>
      </c>
      <c r="S77" s="117">
        <v>30603273</v>
      </c>
      <c r="T77" s="117">
        <v>34438171</v>
      </c>
      <c r="U77" s="117">
        <v>36043018</v>
      </c>
      <c r="V77" s="117">
        <v>38133790</v>
      </c>
      <c r="W77" s="117">
        <v>28135623</v>
      </c>
      <c r="X77" s="117">
        <v>26578007</v>
      </c>
      <c r="Y77" s="117">
        <v>35235899</v>
      </c>
      <c r="Z77" s="3"/>
      <c r="AA77" s="3"/>
      <c r="AB77" s="3"/>
      <c r="AC77" s="3"/>
      <c r="AD77" s="3"/>
      <c r="AE77" s="16" t="s">
        <v>130</v>
      </c>
      <c r="AF77" s="8"/>
      <c r="AG77" s="3">
        <v>56580424</v>
      </c>
      <c r="AH77" s="3">
        <v>64677907</v>
      </c>
      <c r="AI77" s="3">
        <v>91279042</v>
      </c>
      <c r="AJ77" s="3">
        <v>150865360</v>
      </c>
      <c r="AK77" s="3">
        <v>142770811</v>
      </c>
    </row>
    <row r="78" spans="4:37">
      <c r="D78" s="16" t="s">
        <v>131</v>
      </c>
      <c r="E78" s="26"/>
      <c r="F78" s="26"/>
      <c r="G78" s="3"/>
      <c r="H78" s="2"/>
      <c r="I78" s="114"/>
      <c r="J78" s="115"/>
      <c r="K78" s="117">
        <v>1900415</v>
      </c>
      <c r="L78" s="117">
        <v>3141241</v>
      </c>
      <c r="M78" s="117">
        <v>2560216</v>
      </c>
      <c r="N78" s="117">
        <v>3020422</v>
      </c>
      <c r="O78" s="117">
        <v>3338922</v>
      </c>
      <c r="P78" s="117">
        <v>4179832</v>
      </c>
      <c r="Q78" s="117">
        <v>5002760</v>
      </c>
      <c r="R78" s="117">
        <v>21390</v>
      </c>
      <c r="S78" s="117">
        <v>34596</v>
      </c>
      <c r="T78" s="117">
        <v>244780</v>
      </c>
      <c r="U78" s="117">
        <v>94466</v>
      </c>
      <c r="V78" s="117">
        <v>234731</v>
      </c>
      <c r="W78" s="117">
        <v>174299</v>
      </c>
      <c r="X78" s="117">
        <v>204261</v>
      </c>
      <c r="Y78" s="117">
        <v>256815</v>
      </c>
      <c r="Z78" s="3"/>
      <c r="AA78" s="3"/>
      <c r="AB78" s="3"/>
      <c r="AC78" s="3"/>
      <c r="AD78" s="3"/>
      <c r="AE78" s="16" t="s">
        <v>131</v>
      </c>
      <c r="AF78" s="8"/>
      <c r="AG78" s="3">
        <v>743965</v>
      </c>
      <c r="AH78" s="3">
        <v>1019714</v>
      </c>
      <c r="AI78" s="3">
        <v>1160538</v>
      </c>
      <c r="AJ78" s="3">
        <v>1185570</v>
      </c>
      <c r="AK78" s="3">
        <v>1361536</v>
      </c>
    </row>
    <row r="79" spans="4:37">
      <c r="D79" s="16" t="s">
        <v>132</v>
      </c>
      <c r="E79" s="26"/>
      <c r="F79" s="26"/>
      <c r="G79" s="3"/>
      <c r="H79" s="3"/>
      <c r="I79" s="114"/>
      <c r="J79" s="115"/>
      <c r="K79" s="117">
        <v>7165076</v>
      </c>
      <c r="L79" s="117">
        <v>12812855</v>
      </c>
      <c r="M79" s="117">
        <v>17352725</v>
      </c>
      <c r="N79" s="117">
        <v>19292766</v>
      </c>
      <c r="O79" s="117">
        <v>21789094</v>
      </c>
      <c r="P79" s="117">
        <v>24006260</v>
      </c>
      <c r="Q79" s="117">
        <v>25107165</v>
      </c>
      <c r="R79" s="117">
        <v>27144302</v>
      </c>
      <c r="S79" s="117">
        <v>30568678</v>
      </c>
      <c r="T79" s="117">
        <v>34193391</v>
      </c>
      <c r="U79" s="117">
        <v>35948553</v>
      </c>
      <c r="V79" s="117">
        <v>37899060</v>
      </c>
      <c r="W79" s="117">
        <v>27961324</v>
      </c>
      <c r="X79" s="117">
        <v>26373746</v>
      </c>
      <c r="Y79" s="117">
        <v>34979084</v>
      </c>
      <c r="Z79" s="3"/>
      <c r="AA79" s="3"/>
      <c r="AB79" s="3"/>
      <c r="AC79" s="3"/>
      <c r="AD79" s="3"/>
      <c r="AE79" s="16" t="s">
        <v>132</v>
      </c>
      <c r="AF79" s="8"/>
      <c r="AG79" s="3">
        <v>55836458</v>
      </c>
      <c r="AH79" s="3">
        <v>63658193</v>
      </c>
      <c r="AI79" s="3">
        <v>90118503</v>
      </c>
      <c r="AJ79" s="3">
        <v>149679790</v>
      </c>
      <c r="AK79" s="3">
        <v>141409274</v>
      </c>
    </row>
    <row r="80" spans="4:37">
      <c r="D80" s="16" t="s">
        <v>133</v>
      </c>
      <c r="E80" s="26"/>
      <c r="F80" s="26"/>
      <c r="G80" s="3"/>
      <c r="H80" s="3"/>
      <c r="I80" s="114"/>
      <c r="J80" s="115"/>
      <c r="K80" s="117">
        <v>5832555</v>
      </c>
      <c r="L80" s="117">
        <v>9953954</v>
      </c>
      <c r="M80" s="117">
        <v>13065832</v>
      </c>
      <c r="N80" s="117">
        <v>15224618</v>
      </c>
      <c r="O80" s="117">
        <v>16878420</v>
      </c>
      <c r="P80" s="117">
        <v>18149503</v>
      </c>
      <c r="Q80" s="117">
        <v>17636086</v>
      </c>
      <c r="R80" s="117">
        <v>19586558</v>
      </c>
      <c r="S80" s="117">
        <v>22301143</v>
      </c>
      <c r="T80" s="117">
        <v>25327872</v>
      </c>
      <c r="U80" s="117">
        <v>27864413</v>
      </c>
      <c r="V80" s="117">
        <v>28348431</v>
      </c>
      <c r="W80" s="117">
        <v>19460229</v>
      </c>
      <c r="X80" s="117">
        <v>18765181</v>
      </c>
      <c r="Y80" s="117">
        <v>24208377</v>
      </c>
      <c r="Z80" s="3"/>
      <c r="AA80" s="3"/>
      <c r="AB80" s="3"/>
      <c r="AC80" s="3"/>
      <c r="AD80" s="3"/>
      <c r="AE80" s="16" t="s">
        <v>133</v>
      </c>
      <c r="AF80" s="8"/>
      <c r="AG80" s="3">
        <v>44165626</v>
      </c>
      <c r="AH80" s="3">
        <v>52472820</v>
      </c>
      <c r="AI80" s="3">
        <v>71214454</v>
      </c>
      <c r="AJ80" s="3">
        <v>108571380</v>
      </c>
      <c r="AK80" s="3">
        <v>124645848</v>
      </c>
    </row>
    <row r="81" spans="4:37">
      <c r="D81" s="16" t="s">
        <v>134</v>
      </c>
      <c r="E81" s="26"/>
      <c r="F81" s="26"/>
      <c r="G81" s="3"/>
      <c r="H81" s="3"/>
      <c r="I81" s="114"/>
      <c r="J81" s="115"/>
      <c r="K81" s="117">
        <v>1332521</v>
      </c>
      <c r="L81" s="117">
        <v>2858901</v>
      </c>
      <c r="M81" s="117">
        <v>4286893</v>
      </c>
      <c r="N81" s="117">
        <v>4068148</v>
      </c>
      <c r="O81" s="117">
        <v>4910673</v>
      </c>
      <c r="P81" s="117">
        <v>5856757</v>
      </c>
      <c r="Q81" s="117">
        <v>7471080</v>
      </c>
      <c r="R81" s="117">
        <v>7557744</v>
      </c>
      <c r="S81" s="117">
        <v>8267535</v>
      </c>
      <c r="T81" s="117">
        <v>8865518</v>
      </c>
      <c r="U81" s="117">
        <v>8084139</v>
      </c>
      <c r="V81" s="117">
        <v>9550629</v>
      </c>
      <c r="W81" s="117">
        <v>8501095</v>
      </c>
      <c r="X81" s="117">
        <v>7608565</v>
      </c>
      <c r="Y81" s="117">
        <v>10770707</v>
      </c>
      <c r="Z81" s="3"/>
      <c r="AA81" s="3"/>
      <c r="AB81" s="3"/>
      <c r="AC81" s="3"/>
      <c r="AD81" s="3"/>
      <c r="AE81" s="16" t="s">
        <v>134</v>
      </c>
      <c r="AF81" s="8"/>
      <c r="AG81" s="3">
        <v>11670832</v>
      </c>
      <c r="AH81" s="3">
        <v>11185372</v>
      </c>
      <c r="AI81" s="3">
        <v>18904050</v>
      </c>
      <c r="AJ81" s="3">
        <v>41108410</v>
      </c>
      <c r="AK81" s="3">
        <v>16763426</v>
      </c>
    </row>
    <row r="82" spans="4:37">
      <c r="D82" s="16" t="s">
        <v>135</v>
      </c>
      <c r="E82" s="26"/>
      <c r="F82" s="26"/>
      <c r="G82" s="2"/>
      <c r="H82" s="2"/>
      <c r="I82" s="114"/>
      <c r="J82" s="115"/>
      <c r="K82" s="117">
        <v>276034</v>
      </c>
      <c r="L82" s="117">
        <v>301134</v>
      </c>
      <c r="M82" s="117">
        <v>438371</v>
      </c>
      <c r="N82" s="117">
        <v>436091</v>
      </c>
      <c r="O82" s="117">
        <v>476818</v>
      </c>
      <c r="P82" s="117">
        <v>375322</v>
      </c>
      <c r="Q82" s="117">
        <v>367210</v>
      </c>
      <c r="R82" s="117">
        <v>418647</v>
      </c>
      <c r="S82" s="117">
        <v>751041</v>
      </c>
      <c r="T82" s="117">
        <v>506108</v>
      </c>
      <c r="U82" s="117">
        <v>630350</v>
      </c>
      <c r="V82" s="117">
        <v>889853</v>
      </c>
      <c r="W82" s="117">
        <v>974402</v>
      </c>
      <c r="X82" s="117">
        <v>1119597</v>
      </c>
      <c r="Y82" s="117">
        <v>1090561</v>
      </c>
      <c r="Z82" s="3"/>
      <c r="AA82" s="3"/>
      <c r="AB82" s="3"/>
      <c r="AC82" s="3"/>
      <c r="AD82" s="3"/>
      <c r="AE82" s="16" t="s">
        <v>135</v>
      </c>
      <c r="AF82" s="8"/>
      <c r="AG82" s="3">
        <v>294408</v>
      </c>
      <c r="AH82" s="3">
        <v>471054</v>
      </c>
      <c r="AI82" s="3">
        <v>1004790</v>
      </c>
      <c r="AJ82" s="3">
        <v>3071441</v>
      </c>
      <c r="AK82" s="3">
        <v>3743651</v>
      </c>
    </row>
    <row r="83" spans="4:37">
      <c r="D83" s="12" t="s">
        <v>136</v>
      </c>
      <c r="E83" s="22"/>
      <c r="F83" s="22"/>
      <c r="G83" s="3"/>
      <c r="H83" s="3"/>
      <c r="I83" s="114"/>
      <c r="J83" s="115"/>
      <c r="K83" s="117">
        <v>114282</v>
      </c>
      <c r="L83" s="117">
        <v>461215</v>
      </c>
      <c r="M83" s="117">
        <v>350666</v>
      </c>
      <c r="N83" s="117">
        <v>316672</v>
      </c>
      <c r="O83" s="117">
        <v>331595</v>
      </c>
      <c r="P83" s="117">
        <v>207140</v>
      </c>
      <c r="Q83" s="117">
        <v>89058</v>
      </c>
      <c r="R83" s="117">
        <v>121795</v>
      </c>
      <c r="S83" s="117">
        <v>68664</v>
      </c>
      <c r="T83" s="117">
        <v>-25806</v>
      </c>
      <c r="U83" s="117">
        <v>74635</v>
      </c>
      <c r="V83" s="117">
        <v>93010</v>
      </c>
      <c r="W83" s="117">
        <v>105449</v>
      </c>
      <c r="X83" s="117">
        <v>22784</v>
      </c>
      <c r="Y83" s="117">
        <v>81993</v>
      </c>
      <c r="Z83" s="3"/>
      <c r="AA83" s="3"/>
      <c r="AB83" s="3"/>
      <c r="AC83" s="3"/>
      <c r="AD83" s="3"/>
      <c r="AE83" s="12" t="s">
        <v>136</v>
      </c>
      <c r="AF83" s="8"/>
      <c r="AG83" s="3">
        <v>772317</v>
      </c>
      <c r="AH83" s="3">
        <v>1181676</v>
      </c>
      <c r="AI83" s="3">
        <v>2837406</v>
      </c>
      <c r="AJ83" s="3">
        <v>3731542</v>
      </c>
      <c r="AK83" s="3">
        <v>7026723</v>
      </c>
    </row>
    <row r="84" spans="4:37">
      <c r="D84" s="18" t="s">
        <v>137</v>
      </c>
      <c r="E84" s="28"/>
      <c r="F84" s="28"/>
      <c r="G84" s="3"/>
      <c r="H84" s="3"/>
      <c r="I84" s="118"/>
      <c r="J84" s="115"/>
      <c r="K84" s="117">
        <v>11204</v>
      </c>
      <c r="L84" s="117">
        <v>49109</v>
      </c>
      <c r="M84" s="117">
        <v>93105</v>
      </c>
      <c r="N84" s="117">
        <v>244556</v>
      </c>
      <c r="O84" s="117">
        <v>220886</v>
      </c>
      <c r="P84" s="117">
        <v>149827</v>
      </c>
      <c r="Q84" s="117">
        <v>107216</v>
      </c>
      <c r="R84" s="117">
        <v>76591</v>
      </c>
      <c r="S84" s="117">
        <v>82182</v>
      </c>
      <c r="T84" s="117">
        <v>42112</v>
      </c>
      <c r="U84" s="117">
        <v>35245</v>
      </c>
      <c r="V84" s="117">
        <v>37367</v>
      </c>
      <c r="W84" s="117">
        <v>63681</v>
      </c>
      <c r="X84" s="117">
        <v>48740</v>
      </c>
      <c r="Y84" s="117">
        <v>45517</v>
      </c>
      <c r="Z84" s="3"/>
      <c r="AA84" s="3"/>
      <c r="AB84" s="3"/>
      <c r="AC84" s="3"/>
      <c r="AD84" s="3"/>
      <c r="AE84" s="18" t="s">
        <v>137</v>
      </c>
      <c r="AF84" s="8"/>
      <c r="AG84" s="3">
        <v>539861</v>
      </c>
      <c r="AH84" s="3">
        <v>936710</v>
      </c>
      <c r="AI84" s="3">
        <v>2191681</v>
      </c>
      <c r="AJ84" s="3">
        <v>2525823</v>
      </c>
      <c r="AK84" s="3">
        <v>3083638</v>
      </c>
    </row>
    <row r="85" spans="4:37" ht="30">
      <c r="D85" s="16" t="s">
        <v>138</v>
      </c>
      <c r="E85" s="26"/>
      <c r="F85" s="26"/>
      <c r="G85" s="2"/>
      <c r="H85" s="2"/>
      <c r="I85" s="114"/>
      <c r="J85" s="115"/>
      <c r="K85" s="117">
        <v>70863</v>
      </c>
      <c r="L85" s="117">
        <v>163154</v>
      </c>
      <c r="M85" s="117">
        <v>191194</v>
      </c>
      <c r="N85" s="117">
        <v>235650</v>
      </c>
      <c r="O85" s="117">
        <v>250186</v>
      </c>
      <c r="P85" s="117">
        <v>307216</v>
      </c>
      <c r="Q85" s="117">
        <v>343821</v>
      </c>
      <c r="R85" s="117">
        <v>371954</v>
      </c>
      <c r="S85" s="117">
        <v>305650</v>
      </c>
      <c r="T85" s="117">
        <v>411874</v>
      </c>
      <c r="U85" s="117">
        <v>354965</v>
      </c>
      <c r="V85" s="117">
        <v>378267</v>
      </c>
      <c r="W85" s="117">
        <v>267406</v>
      </c>
      <c r="X85" s="117">
        <v>172940</v>
      </c>
      <c r="Y85" s="117">
        <v>323119</v>
      </c>
      <c r="Z85" s="2"/>
      <c r="AA85" s="2"/>
      <c r="AB85" s="2"/>
      <c r="AC85" s="2"/>
      <c r="AD85" s="2"/>
      <c r="AE85" s="16" t="s">
        <v>138</v>
      </c>
      <c r="AF85" s="8"/>
      <c r="AG85" s="2">
        <v>0</v>
      </c>
      <c r="AH85" s="3">
        <v>-1431</v>
      </c>
      <c r="AI85" s="3">
        <v>1965</v>
      </c>
      <c r="AJ85" s="3">
        <v>4465</v>
      </c>
      <c r="AK85" s="3">
        <v>-1073</v>
      </c>
    </row>
    <row r="86" spans="4:37">
      <c r="D86" s="16" t="s">
        <v>139</v>
      </c>
      <c r="E86" s="26"/>
      <c r="F86" s="26"/>
      <c r="G86" s="3"/>
      <c r="H86" s="2"/>
      <c r="I86" s="114"/>
      <c r="J86" s="115"/>
      <c r="K86" s="117">
        <v>466516</v>
      </c>
      <c r="L86" s="117">
        <v>627215</v>
      </c>
      <c r="M86" s="117">
        <v>837023</v>
      </c>
      <c r="N86" s="117">
        <v>1067551</v>
      </c>
      <c r="O86" s="117">
        <v>1311824</v>
      </c>
      <c r="P86" s="117">
        <v>2132049</v>
      </c>
      <c r="Q86" s="117">
        <v>3177311</v>
      </c>
      <c r="R86" s="117">
        <v>2682882</v>
      </c>
      <c r="S86" s="117">
        <v>2781731</v>
      </c>
      <c r="T86" s="117">
        <v>2811112</v>
      </c>
      <c r="U86" s="117">
        <v>2731091</v>
      </c>
      <c r="V86" s="117">
        <v>3003291</v>
      </c>
      <c r="W86" s="117">
        <v>2859037</v>
      </c>
      <c r="X86" s="117">
        <v>3500369</v>
      </c>
      <c r="Y86" s="117">
        <v>4532068</v>
      </c>
      <c r="Z86" s="3"/>
      <c r="AA86" s="3"/>
      <c r="AB86" s="3"/>
      <c r="AC86" s="3"/>
      <c r="AD86" s="3"/>
      <c r="AE86" s="16" t="s">
        <v>139</v>
      </c>
      <c r="AF86" s="8"/>
      <c r="AG86" s="3">
        <v>676809</v>
      </c>
      <c r="AH86" s="3">
        <v>873334</v>
      </c>
      <c r="AI86" s="3">
        <v>1090796</v>
      </c>
      <c r="AJ86" s="3">
        <v>2120068</v>
      </c>
      <c r="AK86" s="3">
        <v>2665806</v>
      </c>
    </row>
    <row r="87" spans="4:37">
      <c r="D87" s="16" t="s">
        <v>140</v>
      </c>
      <c r="E87" s="26"/>
      <c r="F87" s="26"/>
      <c r="G87" s="3"/>
      <c r="H87" s="3"/>
      <c r="I87" s="114"/>
      <c r="J87" s="115"/>
      <c r="K87" s="117">
        <v>109204</v>
      </c>
      <c r="L87" s="117">
        <v>231357</v>
      </c>
      <c r="M87" s="117">
        <v>235788</v>
      </c>
      <c r="N87" s="117">
        <v>364036</v>
      </c>
      <c r="O87" s="117">
        <v>382235</v>
      </c>
      <c r="P87" s="117">
        <v>619075</v>
      </c>
      <c r="Q87" s="117">
        <v>1041694</v>
      </c>
      <c r="R87" s="117">
        <v>1110423</v>
      </c>
      <c r="S87" s="117">
        <v>781829</v>
      </c>
      <c r="T87" s="117">
        <v>935975</v>
      </c>
      <c r="U87" s="117">
        <v>912705</v>
      </c>
      <c r="V87" s="117">
        <v>1047842</v>
      </c>
      <c r="W87" s="117">
        <v>702005</v>
      </c>
      <c r="X87" s="117">
        <v>597716</v>
      </c>
      <c r="Y87" s="117">
        <v>740666</v>
      </c>
      <c r="Z87" s="3"/>
      <c r="AA87" s="3"/>
      <c r="AB87" s="3"/>
      <c r="AC87" s="3"/>
      <c r="AD87" s="3"/>
      <c r="AE87" s="16" t="s">
        <v>140</v>
      </c>
      <c r="AF87" s="8"/>
      <c r="AG87" s="3">
        <v>444025</v>
      </c>
      <c r="AH87" s="3">
        <v>569006</v>
      </c>
      <c r="AI87" s="3">
        <v>690299</v>
      </c>
      <c r="AJ87" s="3">
        <v>1324262</v>
      </c>
      <c r="AK87" s="3">
        <v>1019444</v>
      </c>
    </row>
    <row r="88" spans="4:37" ht="30">
      <c r="D88" s="16" t="s">
        <v>141</v>
      </c>
      <c r="E88" s="26"/>
      <c r="F88" s="26"/>
      <c r="G88" s="3"/>
      <c r="H88" s="3"/>
      <c r="I88" s="114"/>
      <c r="J88" s="115"/>
      <c r="K88" s="117">
        <v>989416</v>
      </c>
      <c r="L88" s="117">
        <v>2003401</v>
      </c>
      <c r="M88" s="117">
        <v>3492982</v>
      </c>
      <c r="N88" s="117">
        <v>2991630</v>
      </c>
      <c r="O88" s="117">
        <v>3612024</v>
      </c>
      <c r="P88" s="117">
        <v>3581029</v>
      </c>
      <c r="Q88" s="117">
        <v>3874048</v>
      </c>
      <c r="R88" s="117">
        <v>4433244</v>
      </c>
      <c r="S88" s="117">
        <v>5692001</v>
      </c>
      <c r="T88" s="117">
        <v>6062219</v>
      </c>
      <c r="U88" s="117">
        <v>5351023</v>
      </c>
      <c r="V88" s="117">
        <v>6674606</v>
      </c>
      <c r="W88" s="117">
        <v>6076411</v>
      </c>
      <c r="X88" s="117">
        <v>4780233</v>
      </c>
      <c r="Y88" s="117">
        <v>6829660</v>
      </c>
      <c r="Z88" s="3"/>
      <c r="AA88" s="3"/>
      <c r="AB88" s="3"/>
      <c r="AC88" s="3"/>
      <c r="AD88" s="3"/>
      <c r="AE88" s="16" t="s">
        <v>141</v>
      </c>
      <c r="AF88" s="8"/>
      <c r="AG88" s="3">
        <v>10072089</v>
      </c>
      <c r="AH88" s="3">
        <v>9030980</v>
      </c>
      <c r="AI88" s="3">
        <v>15292304</v>
      </c>
      <c r="AJ88" s="3">
        <v>37008443</v>
      </c>
      <c r="AK88" s="3">
        <v>9794031</v>
      </c>
    </row>
    <row r="89" spans="4:37">
      <c r="D89" s="16" t="s">
        <v>142</v>
      </c>
      <c r="E89" s="26"/>
      <c r="F89" s="26"/>
      <c r="G89" s="3"/>
      <c r="H89" s="3"/>
      <c r="I89" s="114"/>
      <c r="J89" s="115"/>
      <c r="K89" s="117">
        <v>116603</v>
      </c>
      <c r="L89" s="117">
        <v>47992</v>
      </c>
      <c r="M89" s="117">
        <v>25554</v>
      </c>
      <c r="N89" s="117">
        <v>47702</v>
      </c>
      <c r="O89" s="117">
        <v>93235</v>
      </c>
      <c r="P89" s="117">
        <v>145914</v>
      </c>
      <c r="Q89" s="117">
        <v>196849</v>
      </c>
      <c r="R89" s="117">
        <v>132650</v>
      </c>
      <c r="S89" s="117">
        <v>128295</v>
      </c>
      <c r="T89" s="117">
        <v>106139</v>
      </c>
      <c r="U89" s="117">
        <v>81738</v>
      </c>
      <c r="V89" s="117">
        <v>74504</v>
      </c>
      <c r="W89" s="117">
        <v>55952</v>
      </c>
      <c r="X89" s="117">
        <v>95929</v>
      </c>
      <c r="Y89" s="117">
        <v>20990</v>
      </c>
      <c r="Z89" s="2"/>
      <c r="AA89" s="2"/>
      <c r="AB89" s="2"/>
      <c r="AC89" s="2"/>
      <c r="AD89" s="2"/>
      <c r="AE89" s="16" t="s">
        <v>142</v>
      </c>
      <c r="AF89" s="8"/>
      <c r="AG89" s="3">
        <v>488857</v>
      </c>
      <c r="AH89" s="3">
        <v>657681</v>
      </c>
      <c r="AI89" s="3">
        <v>654081</v>
      </c>
      <c r="AJ89" s="3">
        <v>796666</v>
      </c>
      <c r="AK89" s="3">
        <v>872025</v>
      </c>
    </row>
    <row r="90" spans="4:37">
      <c r="D90" s="16" t="s">
        <v>143</v>
      </c>
      <c r="E90" s="26"/>
      <c r="F90" s="26"/>
      <c r="G90" s="2"/>
      <c r="H90" s="2"/>
      <c r="I90" s="114"/>
      <c r="J90" s="115"/>
      <c r="K90" s="117">
        <v>87479</v>
      </c>
      <c r="L90" s="117">
        <v>21316</v>
      </c>
      <c r="M90" s="117">
        <v>33095</v>
      </c>
      <c r="N90" s="117">
        <v>43220</v>
      </c>
      <c r="O90" s="117">
        <v>57543</v>
      </c>
      <c r="P90" s="117">
        <v>148044</v>
      </c>
      <c r="Q90" s="117">
        <v>153339</v>
      </c>
      <c r="R90" s="117">
        <v>95885</v>
      </c>
      <c r="S90" s="117">
        <v>112898</v>
      </c>
      <c r="T90" s="117">
        <v>91266</v>
      </c>
      <c r="U90" s="117">
        <v>42322</v>
      </c>
      <c r="V90" s="117">
        <v>62934</v>
      </c>
      <c r="W90" s="117">
        <v>20545</v>
      </c>
      <c r="X90" s="117">
        <v>19268</v>
      </c>
      <c r="Y90" s="117">
        <v>37233</v>
      </c>
      <c r="Z90" s="3"/>
      <c r="AA90" s="3"/>
      <c r="AB90" s="3"/>
      <c r="AC90" s="3"/>
      <c r="AD90" s="3"/>
      <c r="AE90" s="16" t="s">
        <v>143</v>
      </c>
      <c r="AF90" s="8"/>
      <c r="AG90" s="3">
        <v>489873</v>
      </c>
      <c r="AH90" s="3">
        <v>591998</v>
      </c>
      <c r="AI90" s="3">
        <v>589418</v>
      </c>
      <c r="AJ90" s="3">
        <v>748332</v>
      </c>
      <c r="AK90" s="3">
        <v>743114</v>
      </c>
    </row>
    <row r="91" spans="4:37">
      <c r="D91" s="16" t="s">
        <v>144</v>
      </c>
      <c r="E91" s="26"/>
      <c r="F91" s="26"/>
      <c r="G91" s="3"/>
      <c r="H91" s="3"/>
      <c r="I91" s="114"/>
      <c r="J91" s="115"/>
      <c r="K91" s="117">
        <v>29124</v>
      </c>
      <c r="L91" s="117">
        <v>26676</v>
      </c>
      <c r="M91" s="117">
        <v>-7540</v>
      </c>
      <c r="N91" s="117">
        <v>4483</v>
      </c>
      <c r="O91" s="117">
        <v>35692</v>
      </c>
      <c r="P91" s="117">
        <v>-2130</v>
      </c>
      <c r="Q91" s="117">
        <v>43510</v>
      </c>
      <c r="R91" s="117">
        <v>36765</v>
      </c>
      <c r="S91" s="117">
        <v>15397</v>
      </c>
      <c r="T91" s="117">
        <v>14873</v>
      </c>
      <c r="U91" s="117">
        <v>39416</v>
      </c>
      <c r="V91" s="117">
        <v>11570</v>
      </c>
      <c r="W91" s="117">
        <v>35407</v>
      </c>
      <c r="X91" s="117">
        <v>76661</v>
      </c>
      <c r="Y91" s="117">
        <v>-16243</v>
      </c>
      <c r="Z91" s="2"/>
      <c r="AA91" s="2"/>
      <c r="AB91" s="2"/>
      <c r="AC91" s="2"/>
      <c r="AD91" s="2"/>
      <c r="AE91" s="16" t="s">
        <v>144</v>
      </c>
      <c r="AF91" s="8"/>
      <c r="AG91" s="3">
        <v>-1016</v>
      </c>
      <c r="AH91" s="3">
        <v>65682</v>
      </c>
      <c r="AI91" s="3">
        <v>64663</v>
      </c>
      <c r="AJ91" s="3">
        <v>48334</v>
      </c>
      <c r="AK91" s="3">
        <v>128910</v>
      </c>
    </row>
    <row r="92" spans="4:37">
      <c r="D92" s="16" t="s">
        <v>145</v>
      </c>
      <c r="E92" s="26"/>
      <c r="F92" s="26"/>
      <c r="G92" s="3"/>
      <c r="H92" s="3"/>
      <c r="I92" s="114"/>
      <c r="J92" s="115"/>
      <c r="K92" s="117">
        <v>1018540</v>
      </c>
      <c r="L92" s="117">
        <v>2030077</v>
      </c>
      <c r="M92" s="117">
        <v>3485442</v>
      </c>
      <c r="N92" s="117">
        <v>2996113</v>
      </c>
      <c r="O92" s="117">
        <v>3647715</v>
      </c>
      <c r="P92" s="117">
        <v>3578899</v>
      </c>
      <c r="Q92" s="117">
        <v>3917558</v>
      </c>
      <c r="R92" s="117">
        <v>4470009</v>
      </c>
      <c r="S92" s="117">
        <v>5707398</v>
      </c>
      <c r="T92" s="117">
        <v>6077092</v>
      </c>
      <c r="U92" s="117">
        <v>5390440</v>
      </c>
      <c r="V92" s="117">
        <v>6686177</v>
      </c>
      <c r="W92" s="117">
        <v>6111818</v>
      </c>
      <c r="X92" s="117">
        <v>4856894</v>
      </c>
      <c r="Y92" s="117">
        <v>6813417</v>
      </c>
      <c r="Z92" s="3"/>
      <c r="AA92" s="3"/>
      <c r="AB92" s="3"/>
      <c r="AC92" s="3"/>
      <c r="AD92" s="3"/>
      <c r="AE92" s="16" t="s">
        <v>145</v>
      </c>
      <c r="AF92" s="8"/>
      <c r="AG92" s="3">
        <v>10071073</v>
      </c>
      <c r="AH92" s="3">
        <v>9096662</v>
      </c>
      <c r="AI92" s="3">
        <v>15356967</v>
      </c>
      <c r="AJ92" s="3">
        <v>37056778</v>
      </c>
      <c r="AK92" s="3">
        <v>9922941</v>
      </c>
    </row>
    <row r="93" spans="4:37">
      <c r="D93" s="16" t="s">
        <v>146</v>
      </c>
      <c r="E93" s="26"/>
      <c r="F93" s="26"/>
      <c r="G93" s="2"/>
      <c r="H93" s="2"/>
      <c r="I93" s="114"/>
      <c r="J93" s="115"/>
      <c r="K93" s="117">
        <v>174169</v>
      </c>
      <c r="L93" s="117">
        <v>320143</v>
      </c>
      <c r="M93" s="117">
        <v>859711</v>
      </c>
      <c r="N93" s="117">
        <v>688824</v>
      </c>
      <c r="O93" s="117">
        <v>843397</v>
      </c>
      <c r="P93" s="117">
        <v>1057338</v>
      </c>
      <c r="Q93" s="117">
        <v>971520</v>
      </c>
      <c r="R93" s="117">
        <v>1085883</v>
      </c>
      <c r="S93" s="117">
        <v>254203</v>
      </c>
      <c r="T93" s="117">
        <v>1140540</v>
      </c>
      <c r="U93" s="117">
        <v>1021134</v>
      </c>
      <c r="V93" s="117">
        <v>1347172</v>
      </c>
      <c r="W93" s="117">
        <v>1124943</v>
      </c>
      <c r="X93" s="117">
        <v>954964</v>
      </c>
      <c r="Y93" s="117">
        <v>1323982</v>
      </c>
      <c r="Z93" s="3"/>
      <c r="AA93" s="3"/>
      <c r="AB93" s="3"/>
      <c r="AC93" s="3"/>
      <c r="AD93" s="3"/>
      <c r="AE93" s="16" t="s">
        <v>146</v>
      </c>
      <c r="AF93" s="8"/>
      <c r="AG93" s="3">
        <v>1506320</v>
      </c>
      <c r="AH93" s="3">
        <v>1603308</v>
      </c>
      <c r="AI93" s="3">
        <v>1784568</v>
      </c>
      <c r="AJ93" s="3">
        <v>2855306</v>
      </c>
      <c r="AK93" s="3">
        <v>1001020</v>
      </c>
    </row>
    <row r="94" spans="4:37">
      <c r="D94" s="16" t="s">
        <v>147</v>
      </c>
      <c r="E94" s="26"/>
      <c r="F94" s="26"/>
      <c r="G94" s="2"/>
      <c r="H94" s="2"/>
      <c r="I94" s="114"/>
      <c r="J94" s="115"/>
      <c r="K94" s="117">
        <v>-14823</v>
      </c>
      <c r="L94" s="117">
        <v>9208</v>
      </c>
      <c r="M94" s="117">
        <v>-5238</v>
      </c>
      <c r="N94" s="117">
        <v>-36921</v>
      </c>
      <c r="O94" s="117">
        <v>18636</v>
      </c>
      <c r="P94" s="117">
        <v>26167</v>
      </c>
      <c r="Q94" s="117">
        <v>-103055</v>
      </c>
      <c r="R94" s="117">
        <v>-215969</v>
      </c>
      <c r="S94" s="117">
        <v>798607</v>
      </c>
      <c r="T94" s="117">
        <v>-12048</v>
      </c>
      <c r="U94" s="117">
        <v>-33445</v>
      </c>
      <c r="V94" s="117">
        <v>-31143</v>
      </c>
      <c r="W94" s="117">
        <v>50030</v>
      </c>
      <c r="X94" s="117">
        <v>-27376</v>
      </c>
      <c r="Y94" s="117">
        <v>-10363</v>
      </c>
      <c r="Z94" s="2"/>
      <c r="AA94" s="2"/>
      <c r="AB94" s="2"/>
      <c r="AC94" s="2"/>
      <c r="AD94" s="2"/>
      <c r="AE94" s="16" t="s">
        <v>147</v>
      </c>
      <c r="AF94" s="8"/>
      <c r="AG94" s="3">
        <v>-35798</v>
      </c>
      <c r="AH94" s="3">
        <v>-84894</v>
      </c>
      <c r="AI94" s="3">
        <v>66235</v>
      </c>
      <c r="AJ94" s="3">
        <v>-319484</v>
      </c>
      <c r="AK94" s="3">
        <v>477492</v>
      </c>
    </row>
    <row r="95" spans="4:37">
      <c r="D95" s="16" t="s">
        <v>148</v>
      </c>
      <c r="E95" s="26"/>
      <c r="F95" s="26"/>
      <c r="G95" s="2"/>
      <c r="H95" s="2"/>
      <c r="I95" s="114"/>
      <c r="J95" s="115"/>
      <c r="K95" s="117">
        <v>159346</v>
      </c>
      <c r="L95" s="117">
        <v>329352</v>
      </c>
      <c r="M95" s="117">
        <v>854473</v>
      </c>
      <c r="N95" s="117">
        <v>651902</v>
      </c>
      <c r="O95" s="117">
        <v>862033</v>
      </c>
      <c r="P95" s="117">
        <v>1083505</v>
      </c>
      <c r="Q95" s="117">
        <v>868465</v>
      </c>
      <c r="R95" s="117">
        <v>869913</v>
      </c>
      <c r="S95" s="117">
        <v>1052809</v>
      </c>
      <c r="T95" s="117">
        <v>1128492</v>
      </c>
      <c r="U95" s="117">
        <v>987690</v>
      </c>
      <c r="V95" s="117">
        <v>1316029</v>
      </c>
      <c r="W95" s="117">
        <v>1174972</v>
      </c>
      <c r="X95" s="117">
        <v>927589</v>
      </c>
      <c r="Y95" s="117">
        <v>1313619</v>
      </c>
      <c r="Z95" s="3"/>
      <c r="AA95" s="3"/>
      <c r="AB95" s="3"/>
      <c r="AC95" s="3"/>
      <c r="AD95" s="3"/>
      <c r="AE95" s="16" t="s">
        <v>148</v>
      </c>
      <c r="AF95" s="8"/>
      <c r="AG95" s="3">
        <v>1470522</v>
      </c>
      <c r="AH95" s="3">
        <v>1518414</v>
      </c>
      <c r="AI95" s="3">
        <v>1850803</v>
      </c>
      <c r="AJ95" s="3">
        <v>2535823</v>
      </c>
      <c r="AK95" s="3">
        <v>1478512</v>
      </c>
    </row>
    <row r="96" spans="4:37" ht="30">
      <c r="D96" s="16" t="s">
        <v>149</v>
      </c>
      <c r="E96" s="26"/>
      <c r="F96" s="26"/>
      <c r="G96" s="3"/>
      <c r="H96" s="3"/>
      <c r="I96" s="114"/>
      <c r="J96" s="115"/>
      <c r="K96" s="117">
        <v>859194</v>
      </c>
      <c r="L96" s="117">
        <v>1700725</v>
      </c>
      <c r="M96" s="117">
        <v>2630969</v>
      </c>
      <c r="N96" s="117">
        <v>2344211</v>
      </c>
      <c r="O96" s="117">
        <v>2785682</v>
      </c>
      <c r="P96" s="117">
        <v>2495394</v>
      </c>
      <c r="Q96" s="117">
        <v>3049093</v>
      </c>
      <c r="R96" s="117">
        <v>3600096</v>
      </c>
      <c r="S96" s="117">
        <v>4654589</v>
      </c>
      <c r="T96" s="117">
        <v>4948599</v>
      </c>
      <c r="U96" s="117">
        <v>4402750</v>
      </c>
      <c r="V96" s="117">
        <v>5370148</v>
      </c>
      <c r="W96" s="117">
        <v>4936846</v>
      </c>
      <c r="X96" s="117">
        <v>3929306</v>
      </c>
      <c r="Y96" s="117">
        <v>5499798</v>
      </c>
      <c r="Z96" s="3"/>
      <c r="AA96" s="3"/>
      <c r="AB96" s="3"/>
      <c r="AC96" s="3"/>
      <c r="AD96" s="3"/>
      <c r="AE96" s="16" t="s">
        <v>149</v>
      </c>
      <c r="AF96" s="8"/>
      <c r="AG96" s="3">
        <v>8600551</v>
      </c>
      <c r="AH96" s="3">
        <v>7578248</v>
      </c>
      <c r="AI96" s="3">
        <v>13506164</v>
      </c>
      <c r="AJ96" s="3">
        <v>34520955</v>
      </c>
      <c r="AK96" s="3">
        <v>8444429</v>
      </c>
    </row>
    <row r="97" spans="4:37">
      <c r="D97" s="16" t="s">
        <v>150</v>
      </c>
      <c r="E97" s="26"/>
      <c r="F97" s="26"/>
      <c r="G97" s="2"/>
      <c r="H97" s="2"/>
      <c r="I97" s="114"/>
      <c r="J97" s="115"/>
      <c r="K97" s="117">
        <v>103622</v>
      </c>
      <c r="L97" s="117">
        <v>92324</v>
      </c>
      <c r="M97" s="117">
        <v>202143</v>
      </c>
      <c r="N97" s="117">
        <v>65777</v>
      </c>
      <c r="O97" s="117">
        <v>119129</v>
      </c>
      <c r="P97" s="117">
        <v>77699</v>
      </c>
      <c r="Q97" s="117">
        <v>109116</v>
      </c>
      <c r="R97" s="117">
        <v>189800</v>
      </c>
      <c r="S97" s="117">
        <v>176617</v>
      </c>
      <c r="T97" s="117">
        <v>237114</v>
      </c>
      <c r="U97" s="117">
        <v>225318</v>
      </c>
      <c r="V97" s="117">
        <v>316784</v>
      </c>
      <c r="W97" s="117">
        <v>213349</v>
      </c>
      <c r="X97" s="117">
        <v>252053</v>
      </c>
      <c r="Y97" s="117">
        <v>275947</v>
      </c>
      <c r="Z97" s="2"/>
      <c r="AA97" s="2"/>
      <c r="AB97" s="2"/>
      <c r="AC97" s="2"/>
      <c r="AD97" s="2"/>
      <c r="AE97" s="16" t="s">
        <v>150</v>
      </c>
      <c r="AF97" s="8"/>
      <c r="AG97" s="3">
        <v>27536</v>
      </c>
      <c r="AH97" s="3">
        <v>50805</v>
      </c>
      <c r="AI97" s="3">
        <v>55864</v>
      </c>
      <c r="AJ97" s="3">
        <v>42812</v>
      </c>
      <c r="AK97" s="3">
        <v>-39081</v>
      </c>
    </row>
    <row r="98" spans="4:37" ht="30">
      <c r="D98" s="16" t="s">
        <v>151</v>
      </c>
      <c r="E98" s="26"/>
      <c r="F98" s="26"/>
      <c r="G98" s="3"/>
      <c r="H98" s="3"/>
      <c r="I98" s="114"/>
      <c r="J98" s="115"/>
      <c r="K98" s="117">
        <v>755572</v>
      </c>
      <c r="L98" s="117">
        <v>1608402</v>
      </c>
      <c r="M98" s="117">
        <v>2428825</v>
      </c>
      <c r="N98" s="117">
        <v>2278435</v>
      </c>
      <c r="O98" s="117">
        <v>2666554</v>
      </c>
      <c r="P98" s="117">
        <v>2417695</v>
      </c>
      <c r="Q98" s="117">
        <v>2939977</v>
      </c>
      <c r="R98" s="117">
        <v>3410296</v>
      </c>
      <c r="S98" s="117">
        <v>4477972</v>
      </c>
      <c r="T98" s="117">
        <v>4711485</v>
      </c>
      <c r="U98" s="117">
        <v>4177432</v>
      </c>
      <c r="V98" s="117">
        <v>5053364</v>
      </c>
      <c r="W98" s="117">
        <v>4723497</v>
      </c>
      <c r="X98" s="117">
        <v>3677252</v>
      </c>
      <c r="Y98" s="117">
        <v>5223851</v>
      </c>
      <c r="Z98" s="3"/>
      <c r="AA98" s="3"/>
      <c r="AB98" s="3"/>
      <c r="AC98" s="3"/>
      <c r="AD98" s="3"/>
      <c r="AE98" s="16" t="s">
        <v>151</v>
      </c>
      <c r="AF98" s="8"/>
      <c r="AG98" s="3">
        <v>8573014</v>
      </c>
      <c r="AH98" s="3">
        <v>7527443</v>
      </c>
      <c r="AI98" s="3">
        <v>13450300</v>
      </c>
      <c r="AJ98" s="3">
        <v>34478143</v>
      </c>
      <c r="AK98" s="3">
        <v>8483511</v>
      </c>
    </row>
    <row r="99" spans="4:37">
      <c r="L99" s="1"/>
      <c r="M99" s="1"/>
      <c r="N99" s="1"/>
      <c r="O99" s="1"/>
      <c r="P99" s="1"/>
      <c r="Q99" s="1"/>
      <c r="R99" s="1"/>
      <c r="S99" s="1"/>
      <c r="T99" s="1"/>
      <c r="U99" s="1"/>
      <c r="V99" s="1"/>
      <c r="W99" s="1"/>
      <c r="X99" s="1"/>
      <c r="Y99" s="3">
        <f t="shared" ref="Y99:Y100" si="16">AK99</f>
        <v>0</v>
      </c>
      <c r="Z99" s="1"/>
      <c r="AA99" s="1"/>
      <c r="AB99" s="1"/>
      <c r="AC99" s="1"/>
      <c r="AD99" s="1"/>
      <c r="AE99" s="1"/>
    </row>
    <row r="100" spans="4:37">
      <c r="D100" s="12" t="s">
        <v>152</v>
      </c>
      <c r="E100" s="22"/>
      <c r="F100" s="22"/>
      <c r="H100" s="12"/>
      <c r="I100" s="8"/>
      <c r="J100" s="2"/>
      <c r="K100" s="2"/>
      <c r="L100" s="2"/>
      <c r="M100" s="2"/>
      <c r="N100" s="2"/>
      <c r="O100" s="2"/>
      <c r="P100" s="2"/>
      <c r="Q100" s="2"/>
      <c r="R100" s="2"/>
      <c r="S100" s="2"/>
      <c r="T100" s="2"/>
      <c r="U100" s="2"/>
      <c r="V100" s="2"/>
      <c r="W100" s="2"/>
      <c r="X100" s="2"/>
      <c r="Y100" s="3">
        <f t="shared" si="16"/>
        <v>0</v>
      </c>
      <c r="Z100" s="2"/>
      <c r="AA100" s="2"/>
      <c r="AB100" s="2"/>
      <c r="AC100" s="2"/>
      <c r="AD100" s="2"/>
      <c r="AE100" s="12" t="s">
        <v>152</v>
      </c>
      <c r="AF100" s="8"/>
      <c r="AG100" s="2"/>
      <c r="AH100" s="2"/>
      <c r="AI100" s="2"/>
      <c r="AJ100" s="2"/>
      <c r="AK100" s="2"/>
    </row>
    <row r="101" spans="4:37">
      <c r="D101" s="18" t="s">
        <v>153</v>
      </c>
      <c r="E101" s="28"/>
      <c r="F101" s="28"/>
      <c r="H101" s="18"/>
      <c r="I101" s="8"/>
      <c r="J101" s="3"/>
      <c r="K101" s="3"/>
      <c r="L101" s="3"/>
      <c r="M101" s="3"/>
      <c r="N101" s="3"/>
      <c r="O101" s="3"/>
      <c r="P101" s="3"/>
      <c r="Q101" s="3"/>
      <c r="R101" s="3"/>
      <c r="S101" s="3"/>
      <c r="T101" s="3"/>
      <c r="U101" s="3"/>
      <c r="V101" s="3"/>
      <c r="W101" s="3"/>
      <c r="X101" s="3"/>
      <c r="Y101" s="3"/>
      <c r="Z101" s="3"/>
      <c r="AA101" s="3"/>
      <c r="AB101" s="3"/>
      <c r="AC101" s="3"/>
      <c r="AD101" s="3"/>
      <c r="AE101" s="18" t="s">
        <v>153</v>
      </c>
      <c r="AF101" s="8"/>
      <c r="AG101" s="3"/>
      <c r="AH101" s="3"/>
      <c r="AI101" s="3"/>
      <c r="AJ101" s="3"/>
      <c r="AK101" s="3"/>
    </row>
    <row r="102" spans="4:37">
      <c r="D102" s="13" t="s">
        <v>154</v>
      </c>
      <c r="E102" s="23"/>
      <c r="F102" s="23"/>
      <c r="H102" s="13"/>
      <c r="I102" s="8"/>
      <c r="J102" s="3"/>
      <c r="K102" s="3"/>
      <c r="L102" s="3"/>
      <c r="M102" s="3"/>
      <c r="N102" s="3"/>
      <c r="O102" s="3"/>
      <c r="P102" s="3"/>
      <c r="Q102" s="3"/>
      <c r="R102" s="3"/>
      <c r="S102" s="3"/>
      <c r="T102" s="3"/>
      <c r="U102" s="3"/>
      <c r="V102" s="3"/>
      <c r="W102" s="3"/>
      <c r="X102" s="3"/>
      <c r="Y102" s="3"/>
      <c r="Z102" s="3"/>
      <c r="AA102" s="3"/>
      <c r="AB102" s="3"/>
      <c r="AC102" s="3"/>
      <c r="AD102" s="3"/>
      <c r="AE102" s="13" t="s">
        <v>154</v>
      </c>
      <c r="AF102" s="8"/>
      <c r="AG102" s="3"/>
      <c r="AH102" s="3"/>
      <c r="AI102" s="3"/>
      <c r="AJ102" s="3"/>
      <c r="AK102" s="3"/>
    </row>
    <row r="103" spans="4:37">
      <c r="D103" s="15" t="s">
        <v>155</v>
      </c>
      <c r="E103" s="25"/>
      <c r="F103" s="25"/>
      <c r="H103" s="6"/>
      <c r="I103" s="6"/>
      <c r="J103" s="4"/>
      <c r="K103" s="4"/>
      <c r="L103" s="4"/>
      <c r="M103" s="4"/>
      <c r="N103" s="4"/>
      <c r="O103" s="4"/>
      <c r="P103" s="4"/>
      <c r="Q103" s="4"/>
      <c r="R103" s="4"/>
      <c r="S103" s="4"/>
      <c r="T103" s="4"/>
      <c r="U103" s="4"/>
      <c r="V103" s="4"/>
      <c r="W103" s="4"/>
      <c r="X103" s="4"/>
      <c r="Y103" s="3"/>
      <c r="Z103" s="4"/>
      <c r="AA103" s="4"/>
      <c r="AB103" s="4"/>
      <c r="AC103" s="4"/>
      <c r="AD103" s="4"/>
      <c r="AE103" s="15" t="s">
        <v>155</v>
      </c>
      <c r="AF103" s="8"/>
      <c r="AG103" s="4"/>
      <c r="AH103" s="4"/>
      <c r="AI103" s="4"/>
      <c r="AJ103" s="4"/>
      <c r="AK103" s="4"/>
    </row>
    <row r="104" spans="4:37">
      <c r="D104" s="15" t="s">
        <v>156</v>
      </c>
      <c r="E104" s="25"/>
      <c r="F104" s="25"/>
      <c r="H104" s="15"/>
      <c r="I104" s="8"/>
      <c r="J104" s="4"/>
      <c r="K104" s="4"/>
      <c r="L104" s="4"/>
      <c r="M104" s="5"/>
      <c r="N104" s="4"/>
      <c r="O104" s="4"/>
      <c r="P104" s="4"/>
      <c r="Q104" s="4"/>
      <c r="R104" s="4"/>
      <c r="S104" s="4"/>
      <c r="T104" s="4"/>
      <c r="U104" s="4"/>
      <c r="V104" s="4"/>
      <c r="W104" s="4"/>
      <c r="X104" s="4"/>
      <c r="Y104" s="3"/>
      <c r="Z104" s="4"/>
      <c r="AA104" s="4"/>
      <c r="AB104" s="4"/>
      <c r="AC104" s="4"/>
      <c r="AD104" s="4"/>
      <c r="AE104" s="15" t="s">
        <v>156</v>
      </c>
      <c r="AF104" s="8"/>
      <c r="AG104" s="4"/>
      <c r="AH104" s="4"/>
      <c r="AI104" s="4"/>
      <c r="AJ104" s="4"/>
      <c r="AK104" s="4"/>
    </row>
    <row r="105" spans="4:37">
      <c r="D105" s="15" t="s">
        <v>157</v>
      </c>
      <c r="E105" s="25"/>
      <c r="F105" s="25"/>
      <c r="H105" s="15"/>
      <c r="I105" s="8"/>
      <c r="J105" s="5"/>
      <c r="K105" s="5"/>
      <c r="L105" s="5"/>
      <c r="M105" s="4"/>
      <c r="N105" s="5"/>
      <c r="O105" s="5"/>
      <c r="P105" s="5"/>
      <c r="Q105" s="5"/>
      <c r="R105" s="5"/>
      <c r="S105" s="5"/>
      <c r="T105" s="5"/>
      <c r="U105" s="5"/>
      <c r="V105" s="5"/>
      <c r="W105" s="5"/>
      <c r="X105" s="5"/>
      <c r="Y105" s="3"/>
      <c r="Z105" s="5"/>
      <c r="AA105" s="5"/>
      <c r="AB105" s="5"/>
      <c r="AC105" s="5"/>
      <c r="AD105" s="5"/>
      <c r="AE105" s="15" t="s">
        <v>157</v>
      </c>
      <c r="AF105" s="8"/>
      <c r="AG105" s="5"/>
      <c r="AH105" s="5"/>
      <c r="AI105" s="5"/>
      <c r="AJ105" s="5"/>
      <c r="AK105" s="5"/>
    </row>
    <row r="106" spans="4:37">
      <c r="D106" s="15" t="s">
        <v>158</v>
      </c>
      <c r="E106" s="25"/>
      <c r="F106" s="25"/>
      <c r="H106" s="15"/>
      <c r="I106" s="8"/>
      <c r="J106" s="5"/>
      <c r="K106" s="5"/>
      <c r="L106" s="5"/>
      <c r="M106" s="5"/>
      <c r="N106" s="5"/>
      <c r="O106" s="5"/>
      <c r="P106" s="5"/>
      <c r="Q106" s="5"/>
      <c r="R106" s="5"/>
      <c r="S106" s="5"/>
      <c r="T106" s="5"/>
      <c r="U106" s="5"/>
      <c r="V106" s="5"/>
      <c r="W106" s="5"/>
      <c r="X106" s="5"/>
      <c r="Y106" s="3"/>
      <c r="Z106" s="5"/>
      <c r="AA106" s="5"/>
      <c r="AB106" s="5"/>
      <c r="AC106" s="5"/>
      <c r="AD106" s="5"/>
      <c r="AE106" s="15" t="s">
        <v>158</v>
      </c>
      <c r="AF106" s="8"/>
      <c r="AG106" s="5"/>
      <c r="AH106" s="5"/>
      <c r="AI106" s="5"/>
      <c r="AJ106" s="5"/>
      <c r="AK106" s="5"/>
    </row>
    <row r="107" spans="4:37">
      <c r="D107" s="15" t="s">
        <v>159</v>
      </c>
      <c r="E107" s="25"/>
      <c r="F107" s="25"/>
      <c r="H107" s="15"/>
      <c r="I107" s="8"/>
      <c r="J107" s="4"/>
      <c r="K107" s="4"/>
      <c r="L107" s="5"/>
      <c r="M107" s="4"/>
      <c r="N107" s="4"/>
      <c r="O107" s="4"/>
      <c r="P107" s="4"/>
      <c r="Q107" s="4"/>
      <c r="R107" s="4"/>
      <c r="S107" s="4"/>
      <c r="T107" s="4"/>
      <c r="U107" s="4"/>
      <c r="V107" s="4"/>
      <c r="W107" s="4"/>
      <c r="X107" s="4"/>
      <c r="Y107" s="3"/>
      <c r="Z107" s="5"/>
      <c r="AA107" s="5"/>
      <c r="AB107" s="5"/>
      <c r="AC107" s="5"/>
      <c r="AD107" s="5"/>
      <c r="AE107" s="15" t="s">
        <v>159</v>
      </c>
      <c r="AF107" s="8"/>
      <c r="AG107" s="4"/>
      <c r="AH107" s="4"/>
      <c r="AI107" s="4"/>
      <c r="AJ107" s="4"/>
      <c r="AK107" s="4"/>
    </row>
    <row r="108" spans="4:37">
      <c r="D108" s="15" t="s">
        <v>160</v>
      </c>
      <c r="E108" s="25"/>
      <c r="F108" s="25"/>
      <c r="H108" s="15"/>
      <c r="I108" s="8"/>
      <c r="J108" s="5"/>
      <c r="K108" s="5"/>
      <c r="L108" s="5"/>
      <c r="M108" s="5"/>
      <c r="N108" s="5"/>
      <c r="O108" s="5"/>
      <c r="P108" s="5"/>
      <c r="Q108" s="5"/>
      <c r="R108" s="5"/>
      <c r="S108" s="5"/>
      <c r="T108" s="5"/>
      <c r="U108" s="5"/>
      <c r="V108" s="5"/>
      <c r="W108" s="5"/>
      <c r="X108" s="5"/>
      <c r="Y108" s="3"/>
      <c r="Z108" s="5"/>
      <c r="AA108" s="5"/>
      <c r="AB108" s="5"/>
      <c r="AC108" s="5"/>
      <c r="AD108" s="5"/>
      <c r="AE108" s="15" t="s">
        <v>160</v>
      </c>
      <c r="AF108" s="8"/>
      <c r="AG108" s="5"/>
      <c r="AH108" s="5"/>
      <c r="AI108" s="5"/>
      <c r="AJ108" s="5"/>
      <c r="AK108" s="5"/>
    </row>
    <row r="109" spans="4:37">
      <c r="D109" s="15" t="s">
        <v>161</v>
      </c>
      <c r="E109" s="25"/>
      <c r="F109" s="25"/>
      <c r="H109" s="15"/>
      <c r="I109" s="8"/>
      <c r="J109" s="4"/>
      <c r="K109" s="4"/>
      <c r="L109" s="4"/>
      <c r="M109" s="4"/>
      <c r="N109" s="4"/>
      <c r="O109" s="4"/>
      <c r="P109" s="4"/>
      <c r="Q109" s="4"/>
      <c r="R109" s="4"/>
      <c r="S109" s="4"/>
      <c r="T109" s="4"/>
      <c r="U109" s="4"/>
      <c r="V109" s="4"/>
      <c r="W109" s="4"/>
      <c r="X109" s="4"/>
      <c r="Y109" s="3"/>
      <c r="Z109" s="4"/>
      <c r="AA109" s="4"/>
      <c r="AB109" s="4"/>
      <c r="AC109" s="4"/>
      <c r="AD109" s="4"/>
      <c r="AE109" s="15" t="s">
        <v>161</v>
      </c>
      <c r="AF109" s="8"/>
      <c r="AG109" s="4"/>
      <c r="AH109" s="4"/>
      <c r="AI109" s="4"/>
      <c r="AJ109" s="4"/>
      <c r="AK109" s="4"/>
    </row>
    <row r="110" spans="4:37">
      <c r="D110" s="15" t="s">
        <v>162</v>
      </c>
      <c r="E110" s="25"/>
      <c r="F110" s="25"/>
      <c r="H110" s="15"/>
      <c r="I110" s="8"/>
      <c r="J110" s="5"/>
      <c r="K110" s="5"/>
      <c r="L110" s="5"/>
      <c r="M110" s="5"/>
      <c r="N110" s="5"/>
      <c r="O110" s="5"/>
      <c r="P110" s="5"/>
      <c r="Q110" s="5"/>
      <c r="R110" s="5"/>
      <c r="S110" s="5"/>
      <c r="T110" s="5"/>
      <c r="U110" s="5"/>
      <c r="V110" s="5"/>
      <c r="W110" s="5"/>
      <c r="X110" s="5"/>
      <c r="Y110" s="3"/>
      <c r="Z110" s="5"/>
      <c r="AA110" s="5"/>
      <c r="AB110" s="5"/>
      <c r="AC110" s="5"/>
      <c r="AD110" s="5"/>
      <c r="AE110" s="15" t="s">
        <v>162</v>
      </c>
      <c r="AF110" s="8"/>
      <c r="AG110" s="5"/>
      <c r="AH110" s="5"/>
      <c r="AI110" s="5"/>
      <c r="AJ110" s="5"/>
      <c r="AK110" s="5"/>
    </row>
    <row r="111" spans="4:37">
      <c r="D111" s="15" t="s">
        <v>163</v>
      </c>
      <c r="E111" s="25"/>
      <c r="F111" s="25"/>
      <c r="H111" s="15"/>
      <c r="I111" s="8"/>
      <c r="J111" s="5"/>
      <c r="K111" s="5"/>
      <c r="L111" s="5"/>
      <c r="M111" s="5"/>
      <c r="N111" s="5"/>
      <c r="O111" s="5"/>
      <c r="P111" s="5"/>
      <c r="Q111" s="5"/>
      <c r="R111" s="5"/>
      <c r="S111" s="5"/>
      <c r="T111" s="5"/>
      <c r="U111" s="5"/>
      <c r="V111" s="5"/>
      <c r="W111" s="5"/>
      <c r="X111" s="5"/>
      <c r="Y111" s="3"/>
      <c r="Z111" s="5"/>
      <c r="AA111" s="5"/>
      <c r="AB111" s="5"/>
      <c r="AC111" s="5"/>
      <c r="AD111" s="5"/>
      <c r="AE111" s="15" t="s">
        <v>163</v>
      </c>
      <c r="AF111" s="8"/>
      <c r="AG111" s="5"/>
      <c r="AH111" s="5"/>
      <c r="AI111" s="5"/>
      <c r="AJ111" s="5"/>
      <c r="AK111" s="5"/>
    </row>
    <row r="112" spans="4:37">
      <c r="D112" s="15" t="s">
        <v>164</v>
      </c>
      <c r="E112" s="25"/>
      <c r="F112" s="25"/>
      <c r="H112" s="15"/>
      <c r="I112" s="8"/>
      <c r="J112" s="4"/>
      <c r="K112" s="4"/>
      <c r="L112" s="4"/>
      <c r="M112" s="4"/>
      <c r="N112" s="4"/>
      <c r="O112" s="4"/>
      <c r="P112" s="4"/>
      <c r="Q112" s="4"/>
      <c r="R112" s="4"/>
      <c r="S112" s="4"/>
      <c r="T112" s="4"/>
      <c r="U112" s="4"/>
      <c r="V112" s="4"/>
      <c r="W112" s="4"/>
      <c r="X112" s="4"/>
      <c r="Y112" s="3"/>
      <c r="Z112" s="4"/>
      <c r="AA112" s="4"/>
      <c r="AB112" s="4"/>
      <c r="AC112" s="4"/>
      <c r="AD112" s="4"/>
      <c r="AE112" s="15" t="s">
        <v>164</v>
      </c>
      <c r="AF112" s="8"/>
      <c r="AG112" s="4"/>
      <c r="AH112" s="4"/>
      <c r="AI112" s="4"/>
      <c r="AJ112" s="4"/>
      <c r="AK112" s="4"/>
    </row>
    <row r="113" spans="4:37">
      <c r="D113" s="15" t="s">
        <v>165</v>
      </c>
      <c r="E113" s="25"/>
      <c r="F113" s="25"/>
      <c r="H113" s="15"/>
      <c r="I113" s="8"/>
      <c r="J113" s="5"/>
      <c r="K113" s="5"/>
      <c r="L113" s="5"/>
      <c r="M113" s="5"/>
      <c r="N113" s="5"/>
      <c r="O113" s="4"/>
      <c r="P113" s="5"/>
      <c r="Q113" s="5"/>
      <c r="R113" s="5"/>
      <c r="S113" s="5"/>
      <c r="T113" s="5"/>
      <c r="U113" s="5"/>
      <c r="V113" s="5"/>
      <c r="W113" s="5"/>
      <c r="X113" s="5"/>
      <c r="Y113" s="3"/>
      <c r="Z113" s="5"/>
      <c r="AA113" s="5"/>
      <c r="AB113" s="5"/>
      <c r="AC113" s="5"/>
      <c r="AD113" s="5"/>
      <c r="AE113" s="15" t="s">
        <v>165</v>
      </c>
      <c r="AF113" s="8"/>
      <c r="AG113" s="5"/>
      <c r="AH113" s="5"/>
      <c r="AI113" s="5"/>
      <c r="AJ113" s="5"/>
      <c r="AK113" s="5"/>
    </row>
    <row r="114" spans="4:37" ht="30">
      <c r="D114" s="13" t="s">
        <v>166</v>
      </c>
      <c r="E114" s="23"/>
      <c r="F114" s="23"/>
      <c r="H114" s="13"/>
      <c r="I114" s="8"/>
      <c r="J114" s="3"/>
      <c r="K114" s="3"/>
      <c r="L114" s="3"/>
      <c r="M114" s="3"/>
      <c r="N114" s="3"/>
      <c r="O114" s="3"/>
      <c r="P114" s="3"/>
      <c r="Q114" s="3"/>
      <c r="R114" s="3"/>
      <c r="S114" s="3"/>
      <c r="T114" s="3"/>
      <c r="U114" s="3"/>
      <c r="V114" s="3"/>
      <c r="W114" s="3"/>
      <c r="X114" s="3"/>
      <c r="Y114" s="3"/>
      <c r="Z114" s="3"/>
      <c r="AA114" s="3"/>
      <c r="AB114" s="3"/>
      <c r="AC114" s="3"/>
      <c r="AD114" s="3"/>
      <c r="AE114" s="13" t="s">
        <v>166</v>
      </c>
      <c r="AF114" s="8"/>
      <c r="AG114" s="3"/>
      <c r="AH114" s="3"/>
      <c r="AI114" s="3"/>
      <c r="AJ114" s="3"/>
      <c r="AK114" s="3"/>
    </row>
    <row r="115" spans="4:37">
      <c r="D115" s="15" t="s">
        <v>167</v>
      </c>
      <c r="E115" s="25"/>
      <c r="F115" s="25"/>
      <c r="H115" s="15"/>
      <c r="I115" s="8"/>
      <c r="J115" s="4"/>
      <c r="K115" s="4"/>
      <c r="L115" s="4"/>
      <c r="M115" s="4"/>
      <c r="N115" s="4"/>
      <c r="O115" s="4"/>
      <c r="P115" s="4"/>
      <c r="Q115" s="4"/>
      <c r="R115" s="4"/>
      <c r="S115" s="4"/>
      <c r="T115" s="4"/>
      <c r="U115" s="4"/>
      <c r="V115" s="4"/>
      <c r="W115" s="4"/>
      <c r="X115" s="4"/>
      <c r="Y115" s="3"/>
      <c r="Z115" s="4"/>
      <c r="AA115" s="4"/>
      <c r="AB115" s="4"/>
      <c r="AC115" s="4"/>
      <c r="AD115" s="4"/>
      <c r="AE115" s="15" t="s">
        <v>167</v>
      </c>
      <c r="AF115" s="8"/>
      <c r="AG115" s="4"/>
      <c r="AH115" s="4"/>
      <c r="AI115" s="4"/>
      <c r="AJ115" s="4"/>
      <c r="AK115" s="4"/>
    </row>
    <row r="116" spans="4:37">
      <c r="D116" s="15" t="s">
        <v>168</v>
      </c>
      <c r="E116" s="25"/>
      <c r="F116" s="25"/>
      <c r="H116" s="15"/>
      <c r="I116" s="8"/>
      <c r="J116" s="4"/>
      <c r="K116" s="4"/>
      <c r="L116" s="4"/>
      <c r="M116" s="4"/>
      <c r="N116" s="4"/>
      <c r="O116" s="4"/>
      <c r="P116" s="4"/>
      <c r="Q116" s="4"/>
      <c r="R116" s="4"/>
      <c r="S116" s="4"/>
      <c r="T116" s="4"/>
      <c r="U116" s="4"/>
      <c r="V116" s="4"/>
      <c r="W116" s="4"/>
      <c r="X116" s="4"/>
      <c r="Y116" s="3"/>
      <c r="Z116" s="4"/>
      <c r="AA116" s="4"/>
      <c r="AB116" s="4"/>
      <c r="AC116" s="4"/>
      <c r="AD116" s="4"/>
      <c r="AE116" s="15" t="s">
        <v>168</v>
      </c>
      <c r="AF116" s="8"/>
      <c r="AG116" s="4"/>
      <c r="AH116" s="4"/>
      <c r="AI116" s="4"/>
      <c r="AJ116" s="4"/>
      <c r="AK116" s="4"/>
    </row>
    <row r="117" spans="4:37" ht="30">
      <c r="D117" s="15" t="s">
        <v>169</v>
      </c>
      <c r="E117" s="25"/>
      <c r="F117" s="25"/>
      <c r="H117" s="15"/>
      <c r="I117" s="8"/>
      <c r="J117" s="4"/>
      <c r="K117" s="4"/>
      <c r="L117" s="4"/>
      <c r="M117" s="4"/>
      <c r="N117" s="4"/>
      <c r="O117" s="4"/>
      <c r="P117" s="4"/>
      <c r="Q117" s="4"/>
      <c r="R117" s="4"/>
      <c r="S117" s="4"/>
      <c r="T117" s="4"/>
      <c r="U117" s="4"/>
      <c r="V117" s="4"/>
      <c r="W117" s="4"/>
      <c r="X117" s="4"/>
      <c r="Y117" s="3"/>
      <c r="Z117" s="4"/>
      <c r="AA117" s="4"/>
      <c r="AB117" s="4"/>
      <c r="AC117" s="4"/>
      <c r="AD117" s="4"/>
      <c r="AE117" s="15" t="s">
        <v>169</v>
      </c>
      <c r="AF117" s="8"/>
      <c r="AG117" s="4"/>
      <c r="AH117" s="4"/>
      <c r="AI117" s="4"/>
      <c r="AJ117" s="4"/>
      <c r="AK117" s="4"/>
    </row>
    <row r="118" spans="4:37">
      <c r="D118" s="15" t="s">
        <v>170</v>
      </c>
      <c r="E118" s="25"/>
      <c r="F118" s="25"/>
      <c r="H118" s="15"/>
      <c r="I118" s="8"/>
      <c r="J118" s="4"/>
      <c r="K118" s="4"/>
      <c r="L118" s="4"/>
      <c r="M118" s="4"/>
      <c r="N118" s="4"/>
      <c r="O118" s="4"/>
      <c r="P118" s="4"/>
      <c r="Q118" s="4"/>
      <c r="R118" s="4"/>
      <c r="S118" s="4"/>
      <c r="T118" s="4"/>
      <c r="U118" s="4"/>
      <c r="V118" s="4"/>
      <c r="W118" s="4"/>
      <c r="X118" s="4"/>
      <c r="Y118" s="3"/>
      <c r="Z118" s="5"/>
      <c r="AA118" s="5"/>
      <c r="AB118" s="5"/>
      <c r="AC118" s="5"/>
      <c r="AD118" s="5"/>
      <c r="AE118" s="15" t="s">
        <v>170</v>
      </c>
      <c r="AF118" s="8"/>
      <c r="AG118" s="4"/>
      <c r="AH118" s="4"/>
      <c r="AI118" s="4"/>
      <c r="AJ118" s="4"/>
      <c r="AK118" s="4"/>
    </row>
    <row r="119" spans="4:37">
      <c r="D119" s="15" t="s">
        <v>171</v>
      </c>
      <c r="E119" s="25"/>
      <c r="F119" s="25"/>
      <c r="H119" s="15"/>
      <c r="I119" s="8"/>
      <c r="J119" s="5"/>
      <c r="K119" s="5"/>
      <c r="L119" s="5"/>
      <c r="M119" s="5"/>
      <c r="N119" s="5"/>
      <c r="O119" s="5"/>
      <c r="P119" s="5"/>
      <c r="Q119" s="5"/>
      <c r="R119" s="5"/>
      <c r="S119" s="5"/>
      <c r="T119" s="5"/>
      <c r="U119" s="5"/>
      <c r="V119" s="5"/>
      <c r="W119" s="5"/>
      <c r="X119" s="5"/>
      <c r="Y119" s="3"/>
      <c r="Z119" s="5"/>
      <c r="AA119" s="5"/>
      <c r="AB119" s="5"/>
      <c r="AC119" s="5"/>
      <c r="AD119" s="5"/>
      <c r="AE119" s="15" t="s">
        <v>171</v>
      </c>
      <c r="AF119" s="8"/>
      <c r="AG119" s="5"/>
      <c r="AH119" s="5"/>
      <c r="AI119" s="5"/>
      <c r="AJ119" s="5"/>
      <c r="AK119" s="5"/>
    </row>
    <row r="120" spans="4:37">
      <c r="D120" s="15" t="s">
        <v>172</v>
      </c>
      <c r="E120" s="25"/>
      <c r="F120" s="25"/>
      <c r="H120" s="15"/>
      <c r="I120" s="8"/>
      <c r="J120" s="4"/>
      <c r="K120" s="4"/>
      <c r="L120" s="4"/>
      <c r="M120" s="4"/>
      <c r="N120" s="4"/>
      <c r="O120" s="4"/>
      <c r="P120" s="4"/>
      <c r="Q120" s="4"/>
      <c r="R120" s="4"/>
      <c r="S120" s="4"/>
      <c r="T120" s="4"/>
      <c r="U120" s="4"/>
      <c r="V120" s="4"/>
      <c r="W120" s="4"/>
      <c r="X120" s="4"/>
      <c r="Y120" s="3"/>
      <c r="Z120" s="4"/>
      <c r="AA120" s="4"/>
      <c r="AB120" s="4"/>
      <c r="AC120" s="4"/>
      <c r="AD120" s="4"/>
      <c r="AE120" s="15" t="s">
        <v>172</v>
      </c>
      <c r="AF120" s="8"/>
      <c r="AG120" s="4"/>
      <c r="AH120" s="4"/>
      <c r="AI120" s="4"/>
      <c r="AJ120" s="4"/>
      <c r="AK120" s="4"/>
    </row>
    <row r="121" spans="4:37">
      <c r="D121" s="15" t="s">
        <v>173</v>
      </c>
      <c r="E121" s="25"/>
      <c r="F121" s="25"/>
      <c r="H121" s="15"/>
      <c r="I121" s="8"/>
      <c r="J121" s="4"/>
      <c r="K121" s="4"/>
      <c r="L121" s="4"/>
      <c r="M121" s="4"/>
      <c r="N121" s="4"/>
      <c r="O121" s="4"/>
      <c r="P121" s="4"/>
      <c r="Q121" s="4"/>
      <c r="R121" s="4"/>
      <c r="S121" s="4"/>
      <c r="T121" s="4"/>
      <c r="U121" s="4"/>
      <c r="V121" s="4"/>
      <c r="W121" s="4"/>
      <c r="X121" s="4"/>
      <c r="Y121" s="3"/>
      <c r="Z121" s="4"/>
      <c r="AA121" s="4"/>
      <c r="AB121" s="4"/>
      <c r="AC121" s="4"/>
      <c r="AD121" s="4"/>
      <c r="AE121" s="15" t="s">
        <v>173</v>
      </c>
      <c r="AF121" s="8"/>
      <c r="AG121" s="4"/>
      <c r="AH121" s="4"/>
      <c r="AI121" s="4"/>
      <c r="AJ121" s="4"/>
      <c r="AK121" s="4"/>
    </row>
    <row r="122" spans="4:37">
      <c r="D122" s="15" t="s">
        <v>174</v>
      </c>
      <c r="E122" s="25"/>
      <c r="F122" s="25"/>
      <c r="H122" s="15"/>
      <c r="I122" s="8"/>
      <c r="J122" s="4"/>
      <c r="K122" s="4"/>
      <c r="L122" s="4"/>
      <c r="M122" s="4"/>
      <c r="N122" s="4"/>
      <c r="O122" s="4"/>
      <c r="P122" s="4"/>
      <c r="Q122" s="4"/>
      <c r="R122" s="5"/>
      <c r="S122" s="5"/>
      <c r="T122" s="5"/>
      <c r="U122" s="5"/>
      <c r="V122" s="5"/>
      <c r="W122" s="5"/>
      <c r="X122" s="5"/>
      <c r="Y122" s="3"/>
      <c r="Z122" s="5"/>
      <c r="AA122" s="5"/>
      <c r="AB122" s="5"/>
      <c r="AC122" s="5"/>
      <c r="AD122" s="5"/>
      <c r="AE122" s="15" t="s">
        <v>174</v>
      </c>
      <c r="AF122" s="8"/>
      <c r="AG122" s="5"/>
      <c r="AH122" s="5"/>
      <c r="AI122" s="5"/>
      <c r="AJ122" s="5"/>
      <c r="AK122" s="5"/>
    </row>
    <row r="123" spans="4:37">
      <c r="D123" s="15" t="s">
        <v>175</v>
      </c>
      <c r="E123" s="25"/>
      <c r="F123" s="25"/>
      <c r="H123" s="15"/>
      <c r="I123" s="8"/>
      <c r="J123" s="4"/>
      <c r="K123" s="4"/>
      <c r="L123" s="4"/>
      <c r="M123" s="4"/>
      <c r="N123" s="4"/>
      <c r="O123" s="4"/>
      <c r="P123" s="4"/>
      <c r="Q123" s="4"/>
      <c r="R123" s="4"/>
      <c r="S123" s="4"/>
      <c r="T123" s="4"/>
      <c r="U123" s="4"/>
      <c r="V123" s="4"/>
      <c r="W123" s="4"/>
      <c r="X123" s="4"/>
      <c r="Y123" s="3"/>
      <c r="Z123" s="4"/>
      <c r="AA123" s="4"/>
      <c r="AB123" s="4"/>
      <c r="AC123" s="4"/>
      <c r="AD123" s="4"/>
      <c r="AE123" s="15" t="s">
        <v>175</v>
      </c>
      <c r="AF123" s="8"/>
      <c r="AG123" s="4"/>
      <c r="AH123" s="4"/>
      <c r="AI123" s="4"/>
      <c r="AJ123" s="4"/>
      <c r="AK123" s="4"/>
    </row>
    <row r="124" spans="4:37">
      <c r="D124" s="18" t="s">
        <v>176</v>
      </c>
      <c r="E124" s="28"/>
      <c r="F124" s="28"/>
      <c r="H124" s="3"/>
      <c r="I124" s="3"/>
      <c r="J124" s="3"/>
      <c r="K124" s="3"/>
      <c r="L124" s="3"/>
      <c r="M124" s="3"/>
      <c r="N124" s="3"/>
      <c r="O124" s="3"/>
      <c r="P124" s="3"/>
      <c r="Q124" s="3"/>
      <c r="R124" s="3"/>
      <c r="S124" s="3"/>
      <c r="T124" s="3"/>
      <c r="U124" s="3"/>
      <c r="V124" s="3"/>
      <c r="W124" s="3"/>
      <c r="X124" s="3"/>
      <c r="Y124" s="3"/>
      <c r="Z124" s="3"/>
      <c r="AA124" s="3"/>
      <c r="AB124" s="3"/>
      <c r="AC124" s="3"/>
      <c r="AD124" s="3"/>
      <c r="AE124" s="18" t="s">
        <v>176</v>
      </c>
      <c r="AF124" s="8"/>
      <c r="AG124" s="3"/>
      <c r="AH124" s="3"/>
      <c r="AI124" s="3"/>
      <c r="AJ124" s="3"/>
      <c r="AK124" s="3"/>
    </row>
    <row r="125" spans="4:37">
      <c r="D125" s="12" t="s">
        <v>177</v>
      </c>
      <c r="E125" s="22"/>
      <c r="F125" s="22"/>
      <c r="H125" s="2"/>
      <c r="I125" s="2"/>
      <c r="J125" s="2"/>
      <c r="K125" s="2"/>
      <c r="L125" s="2"/>
      <c r="M125" s="2"/>
      <c r="N125" s="2"/>
      <c r="O125" s="2"/>
      <c r="P125" s="2"/>
      <c r="Q125" s="2"/>
      <c r="R125" s="2"/>
      <c r="S125" s="2"/>
      <c r="T125" s="2"/>
      <c r="U125" s="2"/>
      <c r="V125" s="2"/>
      <c r="W125" s="2"/>
      <c r="X125" s="2"/>
      <c r="Y125" s="3"/>
      <c r="Z125" s="2"/>
      <c r="AA125" s="2"/>
      <c r="AB125" s="2"/>
      <c r="AC125" s="2"/>
      <c r="AD125" s="2"/>
      <c r="AE125" s="12" t="s">
        <v>177</v>
      </c>
      <c r="AF125" s="8"/>
      <c r="AG125" s="2"/>
      <c r="AH125" s="2"/>
      <c r="AI125" s="2"/>
      <c r="AJ125" s="2"/>
      <c r="AK125" s="2"/>
    </row>
    <row r="126" spans="4:37" ht="30">
      <c r="D126" s="18" t="s">
        <v>178</v>
      </c>
      <c r="E126" s="28"/>
      <c r="F126" s="28"/>
      <c r="H126" s="3"/>
      <c r="I126" s="3"/>
      <c r="J126" s="3"/>
      <c r="K126" s="3"/>
      <c r="L126" s="3"/>
      <c r="M126" s="3"/>
      <c r="N126" s="3"/>
      <c r="O126" s="3"/>
      <c r="P126" s="3"/>
      <c r="Q126" s="3"/>
      <c r="R126" s="3"/>
      <c r="S126" s="3"/>
      <c r="T126" s="3"/>
      <c r="U126" s="3"/>
      <c r="V126" s="3"/>
      <c r="W126" s="3"/>
      <c r="X126" s="3"/>
      <c r="Y126" s="3"/>
      <c r="Z126" s="3"/>
      <c r="AA126" s="3"/>
      <c r="AB126" s="3"/>
      <c r="AC126" s="3"/>
      <c r="AD126" s="3"/>
      <c r="AE126" s="18" t="s">
        <v>178</v>
      </c>
      <c r="AF126" s="8"/>
      <c r="AG126" s="3"/>
      <c r="AH126" s="3"/>
      <c r="AI126" s="3"/>
      <c r="AJ126" s="3"/>
      <c r="AK126" s="3"/>
    </row>
    <row r="127" spans="4:37" ht="30">
      <c r="D127" s="18" t="s">
        <v>179</v>
      </c>
      <c r="E127" s="28"/>
      <c r="F127" s="28"/>
      <c r="H127" s="3"/>
      <c r="I127" s="3"/>
      <c r="J127" s="3"/>
      <c r="K127" s="3"/>
      <c r="L127" s="3"/>
      <c r="M127" s="3"/>
      <c r="N127" s="3"/>
      <c r="O127" s="3"/>
      <c r="P127" s="3"/>
      <c r="Q127" s="3"/>
      <c r="R127" s="3"/>
      <c r="S127" s="3"/>
      <c r="T127" s="3"/>
      <c r="U127" s="3"/>
      <c r="V127" s="3"/>
      <c r="W127" s="3"/>
      <c r="X127" s="3"/>
      <c r="Y127" s="3"/>
      <c r="Z127" s="2"/>
      <c r="AA127" s="2"/>
      <c r="AB127" s="2"/>
      <c r="AC127" s="2"/>
      <c r="AD127" s="2"/>
      <c r="AE127" s="18" t="s">
        <v>179</v>
      </c>
      <c r="AF127" s="8"/>
      <c r="AG127" s="3"/>
      <c r="AH127" s="3"/>
      <c r="AI127" s="3"/>
      <c r="AJ127" s="3"/>
      <c r="AK127" s="3"/>
    </row>
    <row r="128" spans="4:37" ht="30">
      <c r="D128" s="18" t="s">
        <v>180</v>
      </c>
      <c r="E128" s="28"/>
      <c r="F128" s="28"/>
      <c r="H128" s="18"/>
      <c r="I128" s="8"/>
      <c r="J128" s="3"/>
      <c r="K128" s="3"/>
      <c r="L128" s="3"/>
      <c r="M128" s="3"/>
      <c r="N128" s="2"/>
      <c r="O128" s="3"/>
      <c r="P128" s="3"/>
      <c r="Q128" s="3"/>
      <c r="R128" s="3"/>
      <c r="S128" s="2"/>
      <c r="T128" s="3"/>
      <c r="U128" s="3"/>
      <c r="V128" s="3"/>
      <c r="W128" s="3"/>
      <c r="X128" s="3"/>
      <c r="Y128" s="3"/>
      <c r="Z128" s="2"/>
      <c r="AA128" s="2"/>
      <c r="AB128" s="2"/>
      <c r="AC128" s="2"/>
      <c r="AD128" s="2"/>
      <c r="AE128" s="18" t="s">
        <v>180</v>
      </c>
      <c r="AF128" s="8"/>
      <c r="AG128" s="3"/>
      <c r="AH128" s="3"/>
      <c r="AI128" s="3"/>
      <c r="AJ128" s="3"/>
      <c r="AK128" s="3"/>
    </row>
    <row r="129" spans="4:37" ht="30">
      <c r="D129" s="18" t="s">
        <v>181</v>
      </c>
      <c r="E129" s="28"/>
      <c r="F129" s="28"/>
      <c r="H129" s="18"/>
      <c r="I129" s="8"/>
      <c r="J129" s="3"/>
      <c r="K129" s="3"/>
      <c r="L129" s="3"/>
      <c r="M129" s="3"/>
      <c r="N129" s="3"/>
      <c r="O129" s="3"/>
      <c r="P129" s="2"/>
      <c r="Q129" s="2"/>
      <c r="R129" s="2"/>
      <c r="S129" s="3"/>
      <c r="T129" s="3"/>
      <c r="U129" s="3"/>
      <c r="V129" s="3"/>
      <c r="W129" s="3"/>
      <c r="X129" s="3"/>
      <c r="Y129" s="3"/>
      <c r="Z129" s="2"/>
      <c r="AA129" s="2"/>
      <c r="AB129" s="2"/>
      <c r="AC129" s="2"/>
      <c r="AD129" s="2"/>
      <c r="AE129" s="18" t="s">
        <v>181</v>
      </c>
      <c r="AF129" s="8"/>
      <c r="AG129" s="3"/>
      <c r="AH129" s="3"/>
      <c r="AI129" s="3"/>
      <c r="AJ129" s="3"/>
      <c r="AK129" s="3"/>
    </row>
    <row r="130" spans="4:37">
      <c r="D130" s="18" t="s">
        <v>182</v>
      </c>
      <c r="E130" s="28"/>
      <c r="F130" s="28"/>
      <c r="H130" s="18"/>
      <c r="I130" s="8"/>
      <c r="J130" s="2"/>
      <c r="K130" s="2"/>
      <c r="L130" s="2"/>
      <c r="M130" s="2"/>
      <c r="N130" s="2"/>
      <c r="O130" s="2"/>
      <c r="P130" s="2"/>
      <c r="Q130" s="2"/>
      <c r="R130" s="2"/>
      <c r="S130" s="2"/>
      <c r="T130" s="2"/>
      <c r="U130" s="2"/>
      <c r="V130" s="2"/>
      <c r="W130" s="2"/>
      <c r="X130" s="2"/>
      <c r="Y130" s="3"/>
      <c r="Z130" s="2"/>
      <c r="AA130" s="2"/>
      <c r="AB130" s="2"/>
      <c r="AC130" s="2"/>
      <c r="AD130" s="2"/>
      <c r="AE130" s="18" t="s">
        <v>182</v>
      </c>
      <c r="AF130" s="8"/>
      <c r="AG130" s="2"/>
      <c r="AH130" s="2"/>
      <c r="AI130" s="2"/>
      <c r="AJ130" s="2"/>
      <c r="AK130" s="2"/>
    </row>
    <row r="131" spans="4:37">
      <c r="D131" s="18" t="s">
        <v>183</v>
      </c>
      <c r="E131" s="28"/>
      <c r="F131" s="28"/>
      <c r="H131" s="18"/>
      <c r="I131" s="8"/>
      <c r="J131" s="2"/>
      <c r="K131" s="2"/>
      <c r="L131" s="2"/>
      <c r="M131" s="2"/>
      <c r="N131" s="2"/>
      <c r="O131" s="2"/>
      <c r="P131" s="2"/>
      <c r="Q131" s="2"/>
      <c r="R131" s="2"/>
      <c r="S131" s="2"/>
      <c r="T131" s="2"/>
      <c r="U131" s="2"/>
      <c r="V131" s="2"/>
      <c r="W131" s="2"/>
      <c r="X131" s="2"/>
      <c r="Y131" s="3"/>
      <c r="Z131" s="2"/>
      <c r="AA131" s="2"/>
      <c r="AB131" s="2"/>
      <c r="AC131" s="2"/>
      <c r="AD131" s="2"/>
      <c r="AE131" s="18" t="s">
        <v>183</v>
      </c>
      <c r="AF131" s="8"/>
      <c r="AG131" s="2"/>
      <c r="AH131" s="2"/>
      <c r="AI131" s="2"/>
      <c r="AJ131" s="2"/>
      <c r="AK131" s="2"/>
    </row>
    <row r="132" spans="4:37">
      <c r="D132" s="18" t="s">
        <v>184</v>
      </c>
      <c r="E132" s="28"/>
      <c r="F132" s="28"/>
      <c r="H132" s="18"/>
      <c r="I132" s="8"/>
      <c r="J132" s="3"/>
      <c r="K132" s="3"/>
      <c r="L132" s="3"/>
      <c r="M132" s="3"/>
      <c r="N132" s="3"/>
      <c r="O132" s="3"/>
      <c r="P132" s="2"/>
      <c r="Q132" s="2"/>
      <c r="R132" s="3"/>
      <c r="S132" s="3"/>
      <c r="T132" s="3"/>
      <c r="U132" s="3"/>
      <c r="V132" s="2"/>
      <c r="W132" s="2"/>
      <c r="X132" s="2"/>
      <c r="Y132" s="3"/>
      <c r="Z132" s="2"/>
      <c r="AA132" s="2"/>
      <c r="AB132" s="2"/>
      <c r="AC132" s="2"/>
      <c r="AD132" s="2"/>
      <c r="AE132" s="18" t="s">
        <v>184</v>
      </c>
      <c r="AF132" s="8"/>
      <c r="AG132" s="3"/>
      <c r="AH132" s="2"/>
      <c r="AI132" s="2"/>
      <c r="AJ132" s="2"/>
      <c r="AK132" s="3"/>
    </row>
    <row r="133" spans="4:37">
      <c r="D133" s="18" t="s">
        <v>185</v>
      </c>
      <c r="E133" s="28"/>
      <c r="F133" s="28"/>
      <c r="H133" s="18"/>
      <c r="I133" s="8"/>
      <c r="J133" s="2"/>
      <c r="K133" s="3"/>
      <c r="L133" s="2"/>
      <c r="M133" s="3"/>
      <c r="N133" s="3"/>
      <c r="O133" s="3"/>
      <c r="P133" s="3"/>
      <c r="Q133" s="3"/>
      <c r="R133" s="2"/>
      <c r="S133" s="2"/>
      <c r="T133" s="2"/>
      <c r="U133" s="3"/>
      <c r="V133" s="2"/>
      <c r="W133" s="2"/>
      <c r="X133" s="3"/>
      <c r="Y133" s="3"/>
      <c r="Z133" s="2"/>
      <c r="AA133" s="2"/>
      <c r="AB133" s="2"/>
      <c r="AC133" s="2"/>
      <c r="AD133" s="2"/>
      <c r="AE133" s="18" t="s">
        <v>185</v>
      </c>
      <c r="AF133" s="8"/>
      <c r="AG133" s="3"/>
      <c r="AH133" s="2"/>
      <c r="AI133" s="2"/>
      <c r="AJ133" s="3"/>
      <c r="AK133" s="3"/>
    </row>
    <row r="134" spans="4:37">
      <c r="D134" s="18" t="s">
        <v>186</v>
      </c>
      <c r="E134" s="28"/>
      <c r="F134" s="28"/>
      <c r="H134" s="18"/>
      <c r="I134" s="8"/>
      <c r="J134" s="2"/>
      <c r="K134" s="2"/>
      <c r="L134" s="2"/>
      <c r="M134" s="2"/>
      <c r="N134" s="2"/>
      <c r="O134" s="2"/>
      <c r="P134" s="2"/>
      <c r="Q134" s="2"/>
      <c r="R134" s="2"/>
      <c r="S134" s="2"/>
      <c r="T134" s="2"/>
      <c r="U134" s="2"/>
      <c r="V134" s="2"/>
      <c r="W134" s="2"/>
      <c r="X134" s="2"/>
      <c r="Y134" s="3"/>
      <c r="Z134" s="2"/>
      <c r="AA134" s="2"/>
      <c r="AB134" s="2"/>
      <c r="AC134" s="2"/>
      <c r="AD134" s="2"/>
      <c r="AE134" s="18" t="s">
        <v>186</v>
      </c>
      <c r="AF134" s="8"/>
      <c r="AG134" s="2"/>
      <c r="AH134" s="2"/>
      <c r="AI134" s="2"/>
      <c r="AJ134" s="2"/>
      <c r="AK134" s="2"/>
    </row>
    <row r="135" spans="4:37" ht="30">
      <c r="D135" s="18" t="s">
        <v>187</v>
      </c>
      <c r="E135" s="28"/>
      <c r="F135" s="28"/>
      <c r="H135" s="18"/>
      <c r="I135" s="8"/>
      <c r="J135" s="3"/>
      <c r="K135" s="3"/>
      <c r="L135" s="3"/>
      <c r="M135" s="3"/>
      <c r="N135" s="3"/>
      <c r="O135" s="3"/>
      <c r="P135" s="3"/>
      <c r="Q135" s="3"/>
      <c r="R135" s="3"/>
      <c r="S135" s="2"/>
      <c r="T135" s="3"/>
      <c r="U135" s="3"/>
      <c r="V135" s="3"/>
      <c r="W135" s="3"/>
      <c r="X135" s="3"/>
      <c r="Y135" s="3"/>
      <c r="Z135" s="3"/>
      <c r="AA135" s="3"/>
      <c r="AB135" s="3"/>
      <c r="AC135" s="3"/>
      <c r="AD135" s="3"/>
      <c r="AE135" s="18" t="s">
        <v>187</v>
      </c>
      <c r="AF135" s="8"/>
      <c r="AG135" s="3"/>
      <c r="AH135" s="3"/>
      <c r="AI135" s="3"/>
      <c r="AJ135" s="3"/>
      <c r="AK135" s="3"/>
    </row>
    <row r="136" spans="4:37" ht="30">
      <c r="D136" s="18" t="s">
        <v>188</v>
      </c>
      <c r="E136" s="28"/>
      <c r="F136" s="28"/>
      <c r="H136" s="18"/>
      <c r="I136" s="8"/>
      <c r="J136" s="2"/>
      <c r="K136" s="2"/>
      <c r="L136" s="2"/>
      <c r="M136" s="2"/>
      <c r="N136" s="3"/>
      <c r="O136" s="3"/>
      <c r="P136" s="3"/>
      <c r="Q136" s="3"/>
      <c r="R136" s="2"/>
      <c r="S136" s="2"/>
      <c r="T136" s="2"/>
      <c r="U136" s="2"/>
      <c r="V136" s="2"/>
      <c r="W136" s="2"/>
      <c r="X136" s="2"/>
      <c r="Y136" s="3"/>
      <c r="Z136" s="2"/>
      <c r="AA136" s="2"/>
      <c r="AB136" s="2"/>
      <c r="AC136" s="2"/>
      <c r="AD136" s="2"/>
      <c r="AE136" s="18" t="s">
        <v>188</v>
      </c>
      <c r="AF136" s="8"/>
      <c r="AG136" s="2"/>
      <c r="AH136" s="2"/>
      <c r="AI136" s="2"/>
      <c r="AJ136" s="2"/>
      <c r="AK136" s="2"/>
    </row>
    <row r="137" spans="4:37">
      <c r="D137" s="18" t="s">
        <v>189</v>
      </c>
      <c r="E137" s="28"/>
      <c r="F137" s="28"/>
      <c r="H137" s="18"/>
      <c r="I137" s="8"/>
      <c r="J137" s="3"/>
      <c r="K137" s="3"/>
      <c r="L137" s="3"/>
      <c r="M137" s="3"/>
      <c r="N137" s="3"/>
      <c r="O137" s="3"/>
      <c r="P137" s="3"/>
      <c r="Q137" s="3"/>
      <c r="R137" s="3"/>
      <c r="S137" s="3"/>
      <c r="T137" s="3"/>
      <c r="U137" s="3"/>
      <c r="V137" s="3"/>
      <c r="W137" s="3"/>
      <c r="X137" s="3"/>
      <c r="Y137" s="3"/>
      <c r="Z137" s="3"/>
      <c r="AA137" s="3"/>
      <c r="AB137" s="3"/>
      <c r="AC137" s="3"/>
      <c r="AD137" s="3"/>
      <c r="AE137" s="18" t="s">
        <v>189</v>
      </c>
      <c r="AF137" s="8"/>
      <c r="AG137" s="3"/>
      <c r="AH137" s="3"/>
      <c r="AI137" s="3"/>
      <c r="AJ137" s="3"/>
      <c r="AK137" s="3"/>
    </row>
    <row r="138" spans="4:37">
      <c r="D138" s="12" t="s">
        <v>190</v>
      </c>
      <c r="E138" s="22"/>
      <c r="F138" s="22"/>
      <c r="H138" s="12"/>
      <c r="I138" s="8"/>
      <c r="J138" s="2"/>
      <c r="K138" s="2"/>
      <c r="L138" s="2"/>
      <c r="M138" s="2"/>
      <c r="N138" s="2"/>
      <c r="O138" s="2"/>
      <c r="P138" s="2"/>
      <c r="Q138" s="2"/>
      <c r="R138" s="2"/>
      <c r="S138" s="2"/>
      <c r="T138" s="2"/>
      <c r="U138" s="2"/>
      <c r="V138" s="2"/>
      <c r="W138" s="2"/>
      <c r="X138" s="2"/>
      <c r="Y138" s="3"/>
      <c r="Z138" s="2"/>
      <c r="AA138" s="2"/>
      <c r="AB138" s="2"/>
      <c r="AC138" s="2"/>
      <c r="AD138" s="2"/>
      <c r="AE138" s="12" t="s">
        <v>190</v>
      </c>
      <c r="AF138" s="8"/>
      <c r="AG138" s="2"/>
      <c r="AH138" s="2"/>
      <c r="AI138" s="2"/>
      <c r="AJ138" s="2"/>
      <c r="AK138" s="2"/>
    </row>
    <row r="139" spans="4:37" ht="30">
      <c r="D139" s="18" t="s">
        <v>191</v>
      </c>
      <c r="E139" s="28"/>
      <c r="F139" s="28"/>
      <c r="H139" s="18"/>
      <c r="I139" s="8"/>
      <c r="J139" s="3"/>
      <c r="K139" s="3"/>
      <c r="L139" s="3"/>
      <c r="M139" s="3"/>
      <c r="N139" s="3"/>
      <c r="O139" s="3"/>
      <c r="P139" s="2"/>
      <c r="Q139" s="2"/>
      <c r="R139" s="2"/>
      <c r="S139" s="2"/>
      <c r="T139" s="3"/>
      <c r="U139" s="3"/>
      <c r="V139" s="2"/>
      <c r="W139" s="3"/>
      <c r="X139" s="3"/>
      <c r="Y139" s="3"/>
      <c r="Z139" s="3"/>
      <c r="AA139" s="3"/>
      <c r="AB139" s="3"/>
      <c r="AC139" s="3"/>
      <c r="AD139" s="3"/>
      <c r="AE139" s="18" t="s">
        <v>191</v>
      </c>
      <c r="AF139" s="8"/>
      <c r="AG139" s="3"/>
      <c r="AH139" s="2"/>
      <c r="AI139" s="3"/>
      <c r="AJ139" s="3"/>
      <c r="AK139" s="3"/>
    </row>
    <row r="140" spans="4:37" ht="30">
      <c r="D140" s="18" t="s">
        <v>192</v>
      </c>
      <c r="E140" s="28"/>
      <c r="F140" s="28"/>
      <c r="H140" s="18"/>
      <c r="I140" s="8"/>
      <c r="J140" s="2"/>
      <c r="K140" s="2"/>
      <c r="L140" s="2"/>
      <c r="M140" s="2"/>
      <c r="N140" s="3"/>
      <c r="O140" s="2"/>
      <c r="P140" s="2"/>
      <c r="Q140" s="2"/>
      <c r="R140" s="2"/>
      <c r="S140" s="2"/>
      <c r="T140" s="2"/>
      <c r="U140" s="2"/>
      <c r="V140" s="2"/>
      <c r="W140" s="2"/>
      <c r="X140" s="2"/>
      <c r="Y140" s="3"/>
      <c r="Z140" s="2"/>
      <c r="AA140" s="2"/>
      <c r="AB140" s="2"/>
      <c r="AC140" s="2"/>
      <c r="AD140" s="2"/>
      <c r="AE140" s="18" t="s">
        <v>192</v>
      </c>
      <c r="AF140" s="8"/>
      <c r="AG140" s="2"/>
      <c r="AH140" s="2"/>
      <c r="AI140" s="2"/>
      <c r="AJ140" s="2"/>
      <c r="AK140" s="2"/>
    </row>
    <row r="141" spans="4:37">
      <c r="D141" s="18" t="s">
        <v>193</v>
      </c>
      <c r="E141" s="28"/>
      <c r="F141" s="28"/>
      <c r="H141" s="18"/>
      <c r="I141" s="8"/>
      <c r="J141" s="3"/>
      <c r="K141" s="3"/>
      <c r="L141" s="3"/>
      <c r="M141" s="3"/>
      <c r="N141" s="3"/>
      <c r="O141" s="3"/>
      <c r="P141" s="3"/>
      <c r="Q141" s="3"/>
      <c r="R141" s="3"/>
      <c r="S141" s="3"/>
      <c r="T141" s="3"/>
      <c r="U141" s="3"/>
      <c r="V141" s="3"/>
      <c r="W141" s="3"/>
      <c r="X141" s="3"/>
      <c r="Y141" s="3"/>
      <c r="Z141" s="3"/>
      <c r="AA141" s="3"/>
      <c r="AB141" s="3"/>
      <c r="AC141" s="3"/>
      <c r="AD141" s="3"/>
      <c r="AE141" s="18" t="s">
        <v>193</v>
      </c>
      <c r="AF141" s="8"/>
      <c r="AG141" s="3"/>
      <c r="AH141" s="3"/>
      <c r="AI141" s="3"/>
      <c r="AJ141" s="3"/>
      <c r="AK141" s="3"/>
    </row>
    <row r="142" spans="4:37">
      <c r="D142" s="18" t="s">
        <v>194</v>
      </c>
      <c r="E142" s="28"/>
      <c r="F142" s="28"/>
      <c r="H142" s="18"/>
      <c r="I142" s="8"/>
      <c r="J142" s="3"/>
      <c r="K142" s="3"/>
      <c r="L142" s="3"/>
      <c r="M142" s="3"/>
      <c r="N142" s="3"/>
      <c r="O142" s="3"/>
      <c r="P142" s="3"/>
      <c r="Q142" s="3"/>
      <c r="R142" s="3"/>
      <c r="S142" s="3"/>
      <c r="T142" s="3"/>
      <c r="U142" s="3"/>
      <c r="V142" s="3"/>
      <c r="W142" s="3"/>
      <c r="X142" s="3"/>
      <c r="Y142" s="3"/>
      <c r="Z142" s="3"/>
      <c r="AA142" s="3"/>
      <c r="AB142" s="3"/>
      <c r="AC142" s="3"/>
      <c r="AD142" s="3"/>
      <c r="AE142" s="18" t="s">
        <v>194</v>
      </c>
      <c r="AF142" s="8"/>
      <c r="AG142" s="3"/>
      <c r="AH142" s="3"/>
      <c r="AI142" s="3"/>
      <c r="AJ142" s="3"/>
      <c r="AK142" s="3"/>
    </row>
    <row r="143" spans="4:37">
      <c r="D143" s="18" t="s">
        <v>195</v>
      </c>
      <c r="E143" s="28"/>
      <c r="F143" s="28"/>
      <c r="H143" s="18"/>
      <c r="I143" s="8"/>
      <c r="J143" s="3"/>
      <c r="K143" s="3"/>
      <c r="L143" s="3"/>
      <c r="M143" s="2"/>
      <c r="N143" s="2"/>
      <c r="O143" s="2"/>
      <c r="P143" s="2"/>
      <c r="Q143" s="2"/>
      <c r="R143" s="2"/>
      <c r="S143" s="2"/>
      <c r="T143" s="2"/>
      <c r="U143" s="2"/>
      <c r="V143" s="2"/>
      <c r="W143" s="2"/>
      <c r="X143" s="2"/>
      <c r="Y143" s="3"/>
      <c r="Z143" s="2"/>
      <c r="AA143" s="2"/>
      <c r="AB143" s="2"/>
      <c r="AC143" s="2"/>
      <c r="AD143" s="2"/>
      <c r="AE143" s="18" t="s">
        <v>195</v>
      </c>
      <c r="AF143" s="8"/>
      <c r="AG143" s="2"/>
      <c r="AH143" s="2"/>
      <c r="AI143" s="2"/>
      <c r="AJ143" s="2"/>
      <c r="AK143" s="2"/>
    </row>
    <row r="144" spans="4:37">
      <c r="D144" s="18" t="s">
        <v>196</v>
      </c>
      <c r="E144" s="28"/>
      <c r="F144" s="28"/>
      <c r="H144" s="18"/>
      <c r="I144" s="8"/>
      <c r="J144" s="2"/>
      <c r="K144" s="2"/>
      <c r="L144" s="2"/>
      <c r="M144" s="2"/>
      <c r="N144" s="2"/>
      <c r="O144" s="2"/>
      <c r="P144" s="2"/>
      <c r="Q144" s="2"/>
      <c r="R144" s="2"/>
      <c r="S144" s="2"/>
      <c r="T144" s="2"/>
      <c r="U144" s="2"/>
      <c r="V144" s="2"/>
      <c r="W144" s="2"/>
      <c r="X144" s="2"/>
      <c r="Y144" s="3"/>
      <c r="Z144" s="2"/>
      <c r="AA144" s="2"/>
      <c r="AB144" s="2"/>
      <c r="AC144" s="2"/>
      <c r="AD144" s="2"/>
      <c r="AE144" s="18" t="s">
        <v>196</v>
      </c>
      <c r="AF144" s="8"/>
      <c r="AG144" s="2"/>
      <c r="AH144" s="2"/>
      <c r="AI144" s="2"/>
      <c r="AJ144" s="2"/>
      <c r="AK144" s="2"/>
    </row>
    <row r="145" spans="4:37">
      <c r="D145" s="18" t="s">
        <v>197</v>
      </c>
      <c r="E145" s="28"/>
      <c r="F145" s="28"/>
      <c r="H145" s="18"/>
      <c r="I145" s="8"/>
      <c r="J145" s="2"/>
      <c r="K145" s="2"/>
      <c r="L145" s="2"/>
      <c r="M145" s="2"/>
      <c r="N145" s="2"/>
      <c r="O145" s="2"/>
      <c r="P145" s="2"/>
      <c r="Q145" s="2"/>
      <c r="R145" s="2"/>
      <c r="S145" s="2"/>
      <c r="T145" s="2"/>
      <c r="U145" s="2"/>
      <c r="V145" s="2"/>
      <c r="W145" s="2"/>
      <c r="X145" s="2"/>
      <c r="Y145" s="3"/>
      <c r="Z145" s="2"/>
      <c r="AA145" s="2"/>
      <c r="AB145" s="2"/>
      <c r="AC145" s="2"/>
      <c r="AD145" s="2"/>
      <c r="AE145" s="18" t="s">
        <v>197</v>
      </c>
      <c r="AF145" s="8"/>
      <c r="AG145" s="2"/>
      <c r="AH145" s="2"/>
      <c r="AI145" s="2"/>
      <c r="AJ145" s="2"/>
      <c r="AK145" s="2"/>
    </row>
    <row r="146" spans="4:37">
      <c r="D146" s="18" t="s">
        <v>198</v>
      </c>
      <c r="E146" s="28"/>
      <c r="F146" s="28"/>
      <c r="H146" s="18"/>
      <c r="I146" s="8"/>
      <c r="J146" s="3"/>
      <c r="K146" s="3"/>
      <c r="L146" s="3"/>
      <c r="M146" s="3"/>
      <c r="N146" s="3"/>
      <c r="O146" s="3"/>
      <c r="P146" s="3"/>
      <c r="Q146" s="3"/>
      <c r="R146" s="3"/>
      <c r="S146" s="3"/>
      <c r="T146" s="3"/>
      <c r="U146" s="3"/>
      <c r="V146" s="3"/>
      <c r="W146" s="3"/>
      <c r="X146" s="3"/>
      <c r="Y146" s="3"/>
      <c r="Z146" s="3"/>
      <c r="AA146" s="3"/>
      <c r="AB146" s="3"/>
      <c r="AC146" s="3"/>
      <c r="AD146" s="3"/>
      <c r="AE146" s="18" t="s">
        <v>198</v>
      </c>
      <c r="AF146" s="8"/>
      <c r="AG146" s="3"/>
      <c r="AH146" s="3"/>
      <c r="AI146" s="3"/>
      <c r="AJ146" s="3"/>
      <c r="AK146" s="3"/>
    </row>
    <row r="147" spans="4:37" ht="30">
      <c r="D147" s="18" t="s">
        <v>199</v>
      </c>
      <c r="E147" s="28"/>
      <c r="F147" s="28"/>
      <c r="H147" s="18"/>
      <c r="I147" s="8"/>
      <c r="J147" s="2"/>
      <c r="K147" s="2"/>
      <c r="L147" s="2"/>
      <c r="M147" s="2"/>
      <c r="N147" s="2"/>
      <c r="O147" s="2"/>
      <c r="P147" s="2"/>
      <c r="Q147" s="2"/>
      <c r="R147" s="2"/>
      <c r="S147" s="2"/>
      <c r="T147" s="2"/>
      <c r="U147" s="2"/>
      <c r="V147" s="2"/>
      <c r="W147" s="2"/>
      <c r="X147" s="2"/>
      <c r="Y147" s="3"/>
      <c r="Z147" s="2"/>
      <c r="AA147" s="2"/>
      <c r="AB147" s="2"/>
      <c r="AC147" s="2"/>
      <c r="AD147" s="2"/>
      <c r="AE147" s="18" t="s">
        <v>199</v>
      </c>
      <c r="AF147" s="8"/>
      <c r="AG147" s="2"/>
      <c r="AH147" s="2"/>
      <c r="AI147" s="2"/>
      <c r="AJ147" s="2"/>
      <c r="AK147" s="2"/>
    </row>
    <row r="148" spans="4:37">
      <c r="D148" s="18" t="s">
        <v>200</v>
      </c>
      <c r="E148" s="28"/>
      <c r="F148" s="28"/>
      <c r="H148" s="18"/>
      <c r="I148" s="8"/>
      <c r="J148" s="2"/>
      <c r="K148" s="2"/>
      <c r="L148" s="2"/>
      <c r="M148" s="2"/>
      <c r="N148" s="2"/>
      <c r="O148" s="2"/>
      <c r="P148" s="2"/>
      <c r="Q148" s="2"/>
      <c r="R148" s="2"/>
      <c r="S148" s="2"/>
      <c r="T148" s="2"/>
      <c r="U148" s="2"/>
      <c r="V148" s="2"/>
      <c r="W148" s="2"/>
      <c r="X148" s="2"/>
      <c r="Y148" s="3"/>
      <c r="Z148" s="2"/>
      <c r="AA148" s="2"/>
      <c r="AB148" s="2"/>
      <c r="AC148" s="2"/>
      <c r="AD148" s="2"/>
      <c r="AE148" s="18" t="s">
        <v>200</v>
      </c>
      <c r="AF148" s="8"/>
      <c r="AG148" s="2"/>
      <c r="AH148" s="2"/>
      <c r="AI148" s="2"/>
      <c r="AJ148" s="2"/>
      <c r="AK148" s="2"/>
    </row>
    <row r="149" spans="4:37">
      <c r="D149" s="18" t="s">
        <v>201</v>
      </c>
      <c r="E149" s="28"/>
      <c r="F149" s="28"/>
      <c r="H149" s="18"/>
      <c r="I149" s="8"/>
      <c r="J149" s="3"/>
      <c r="K149" s="3"/>
      <c r="L149" s="3"/>
      <c r="M149" s="3"/>
      <c r="N149" s="3"/>
      <c r="O149" s="3"/>
      <c r="P149" s="3"/>
      <c r="Q149" s="3"/>
      <c r="R149" s="3"/>
      <c r="S149" s="3"/>
      <c r="T149" s="3"/>
      <c r="U149" s="3"/>
      <c r="V149" s="3"/>
      <c r="W149" s="3"/>
      <c r="X149" s="3"/>
      <c r="Y149" s="3"/>
      <c r="Z149" s="3"/>
      <c r="AA149" s="3"/>
      <c r="AB149" s="3"/>
      <c r="AC149" s="3"/>
      <c r="AD149" s="3"/>
      <c r="AE149" s="18" t="s">
        <v>201</v>
      </c>
      <c r="AF149" s="8"/>
      <c r="AG149" s="3"/>
      <c r="AH149" s="3"/>
      <c r="AI149" s="3"/>
      <c r="AJ149" s="3"/>
      <c r="AK149" s="3"/>
    </row>
    <row r="150" spans="4:37">
      <c r="D150" s="16" t="s">
        <v>202</v>
      </c>
      <c r="E150" s="26"/>
      <c r="F150" s="26"/>
      <c r="H150" s="16"/>
      <c r="I150" s="8"/>
      <c r="J150" s="3"/>
      <c r="K150" s="3"/>
      <c r="L150" s="3"/>
      <c r="M150" s="3"/>
      <c r="N150" s="3"/>
      <c r="O150" s="3"/>
      <c r="P150" s="3"/>
      <c r="Q150" s="3"/>
      <c r="R150" s="3"/>
      <c r="S150" s="3"/>
      <c r="T150" s="3"/>
      <c r="U150" s="3"/>
      <c r="V150" s="3"/>
      <c r="W150" s="3"/>
      <c r="X150" s="3"/>
      <c r="Y150" s="3"/>
      <c r="Z150" s="3"/>
      <c r="AA150" s="3"/>
      <c r="AB150" s="3"/>
      <c r="AC150" s="3"/>
      <c r="AD150" s="3"/>
      <c r="AE150" s="16" t="s">
        <v>202</v>
      </c>
      <c r="AF150" s="8"/>
      <c r="AG150" s="3"/>
      <c r="AH150" s="3"/>
      <c r="AI150" s="3"/>
      <c r="AJ150" s="3"/>
      <c r="AK150" s="3"/>
    </row>
    <row r="151" spans="4:37">
      <c r="D151" s="16" t="s">
        <v>203</v>
      </c>
      <c r="E151" s="26"/>
      <c r="F151" s="26"/>
      <c r="H151" s="16"/>
      <c r="I151" s="8"/>
      <c r="J151" s="3"/>
      <c r="K151" s="3"/>
      <c r="L151" s="3"/>
      <c r="M151" s="3"/>
      <c r="N151" s="3"/>
      <c r="O151" s="3"/>
      <c r="P151" s="3"/>
      <c r="Q151" s="3"/>
      <c r="R151" s="3"/>
      <c r="S151" s="3"/>
      <c r="T151" s="3"/>
      <c r="U151" s="3"/>
      <c r="V151" s="3"/>
      <c r="W151" s="3"/>
      <c r="X151" s="3"/>
      <c r="Y151" s="3"/>
      <c r="Z151" s="3"/>
      <c r="AA151" s="3"/>
      <c r="AB151" s="3"/>
      <c r="AC151" s="3"/>
      <c r="AD151" s="3"/>
      <c r="AE151" s="16" t="s">
        <v>203</v>
      </c>
      <c r="AF151" s="8"/>
      <c r="AG151" s="3"/>
      <c r="AH151" s="3"/>
      <c r="AI151" s="3"/>
      <c r="AJ151" s="3"/>
      <c r="AK151" s="3"/>
    </row>
    <row r="152" spans="4:37" ht="30">
      <c r="D152" s="16" t="s">
        <v>204</v>
      </c>
      <c r="E152" s="26"/>
      <c r="F152" s="26"/>
      <c r="H152" s="16"/>
      <c r="I152" s="8"/>
      <c r="J152" s="2"/>
      <c r="K152" s="2"/>
      <c r="L152" s="3"/>
      <c r="M152" s="3"/>
      <c r="N152" s="3"/>
      <c r="O152" s="2"/>
      <c r="P152" s="2"/>
      <c r="Q152" s="2"/>
      <c r="R152" s="2"/>
      <c r="S152" s="2"/>
      <c r="T152" s="2"/>
      <c r="U152" s="2"/>
      <c r="V152" s="2"/>
      <c r="W152" s="3"/>
      <c r="X152" s="3"/>
      <c r="Y152" s="3"/>
      <c r="Z152" s="2"/>
      <c r="AA152" s="2"/>
      <c r="AB152" s="2"/>
      <c r="AC152" s="2"/>
      <c r="AD152" s="2"/>
      <c r="AE152" s="16" t="s">
        <v>204</v>
      </c>
      <c r="AF152" s="8"/>
      <c r="AG152" s="2"/>
      <c r="AH152" s="2"/>
      <c r="AI152" s="3"/>
      <c r="AJ152" s="3"/>
      <c r="AK152" s="3"/>
    </row>
    <row r="153" spans="4:37">
      <c r="D153" s="16" t="s">
        <v>205</v>
      </c>
      <c r="E153" s="26"/>
      <c r="F153" s="26"/>
      <c r="H153" s="16"/>
      <c r="I153" s="8"/>
      <c r="J153" s="3"/>
      <c r="K153" s="3"/>
      <c r="L153" s="3"/>
      <c r="M153" s="3"/>
      <c r="N153" s="3"/>
      <c r="O153" s="3"/>
      <c r="P153" s="3"/>
      <c r="Q153" s="3"/>
      <c r="R153" s="3"/>
      <c r="S153" s="3"/>
      <c r="T153" s="3"/>
      <c r="U153" s="3"/>
      <c r="V153" s="3"/>
      <c r="W153" s="3"/>
      <c r="X153" s="3"/>
      <c r="Y153" s="3"/>
      <c r="Z153" s="3"/>
      <c r="AA153" s="3"/>
      <c r="AB153" s="3"/>
      <c r="AC153" s="3"/>
      <c r="AD153" s="3"/>
      <c r="AE153" s="16" t="s">
        <v>205</v>
      </c>
      <c r="AF153" s="8"/>
      <c r="AG153" s="3"/>
      <c r="AH153" s="3"/>
      <c r="AI153" s="3"/>
      <c r="AJ153" s="3"/>
      <c r="AK153" s="3"/>
    </row>
  </sheetData>
  <conditionalFormatting sqref="G14:Y14">
    <cfRule type="cellIs" dxfId="129" priority="12" operator="greaterThan">
      <formula>0.2</formula>
    </cfRule>
    <cfRule type="cellIs" dxfId="128" priority="13" operator="lessThan">
      <formula>0.1</formula>
    </cfRule>
  </conditionalFormatting>
  <conditionalFormatting sqref="G10:Y10">
    <cfRule type="cellIs" dxfId="127" priority="11" operator="greaterThanOrEqual">
      <formula>0.1</formula>
    </cfRule>
  </conditionalFormatting>
  <conditionalFormatting sqref="G10:Y10">
    <cfRule type="cellIs" dxfId="126" priority="10" operator="lessThanOrEqual">
      <formula>0.05</formula>
    </cfRule>
  </conditionalFormatting>
  <conditionalFormatting sqref="AA10:AA12">
    <cfRule type="cellIs" dxfId="125" priority="9" operator="greaterThanOrEqual">
      <formula>0.1</formula>
    </cfRule>
  </conditionalFormatting>
  <conditionalFormatting sqref="AA10:AA12">
    <cfRule type="cellIs" dxfId="124" priority="8" operator="lessThanOrEqual">
      <formula>0.05</formula>
    </cfRule>
  </conditionalFormatting>
  <conditionalFormatting sqref="G11:Y11">
    <cfRule type="cellIs" dxfId="123" priority="7" operator="greaterThanOrEqual">
      <formula>0.1</formula>
    </cfRule>
  </conditionalFormatting>
  <conditionalFormatting sqref="G11:Y11">
    <cfRule type="cellIs" dxfId="122" priority="6" operator="lessThanOrEqual">
      <formula>0.05</formula>
    </cfRule>
  </conditionalFormatting>
  <conditionalFormatting sqref="G12:Y12">
    <cfRule type="cellIs" dxfId="121" priority="5" operator="greaterThanOrEqual">
      <formula>0.1</formula>
    </cfRule>
  </conditionalFormatting>
  <conditionalFormatting sqref="G12:Y12">
    <cfRule type="cellIs" dxfId="120" priority="4" operator="lessThanOrEqual">
      <formula>0.05</formula>
    </cfRule>
  </conditionalFormatting>
  <conditionalFormatting sqref="AA19">
    <cfRule type="cellIs" dxfId="119" priority="3" operator="greaterThan">
      <formula>0.35</formula>
    </cfRule>
  </conditionalFormatting>
  <conditionalFormatting sqref="AA14">
    <cfRule type="cellIs" dxfId="118" priority="1" operator="greaterThan">
      <formula>0.2</formula>
    </cfRule>
    <cfRule type="cellIs" dxfId="117" priority="2" operator="lessThan">
      <formula>0.1</formula>
    </cfRule>
  </conditionalFormatting>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21A9B-B645-4710-864D-858F040FE6FD}">
  <dimension ref="A1:AK153"/>
  <sheetViews>
    <sheetView workbookViewId="0">
      <selection activeCell="A2" sqref="A2"/>
    </sheetView>
  </sheetViews>
  <sheetFormatPr baseColWidth="10" defaultColWidth="8.83203125" defaultRowHeight="15"/>
  <cols>
    <col min="1" max="1" width="22.6640625" customWidth="1"/>
    <col min="3" max="3" width="22.5" customWidth="1"/>
    <col min="4" max="4" width="70.5" customWidth="1"/>
    <col min="5" max="5" width="9.6640625" customWidth="1"/>
    <col min="6" max="6" width="10.5" customWidth="1"/>
    <col min="7" max="8" width="9.6640625" bestFit="1" customWidth="1"/>
    <col min="9" max="9" width="11.5" bestFit="1" customWidth="1"/>
    <col min="10" max="11" width="12.1640625" bestFit="1" customWidth="1"/>
    <col min="12" max="13" width="12.5" bestFit="1" customWidth="1"/>
    <col min="14" max="21" width="13.5" bestFit="1" customWidth="1"/>
    <col min="22" max="23" width="13.83203125" bestFit="1" customWidth="1"/>
    <col min="24" max="25" width="14.5" bestFit="1" customWidth="1"/>
    <col min="26" max="26" width="11.1640625" customWidth="1"/>
    <col min="27" max="27" width="11" customWidth="1"/>
    <col min="28" max="28" width="26.6640625" bestFit="1" customWidth="1"/>
    <col min="29" max="30" width="8.83203125" customWidth="1"/>
    <col min="31" max="31" width="53.33203125" customWidth="1"/>
    <col min="33" max="33" width="13.5" bestFit="1" customWidth="1"/>
    <col min="34" max="35" width="13.83203125" bestFit="1" customWidth="1"/>
    <col min="36" max="37" width="14.5" bestFit="1" customWidth="1"/>
  </cols>
  <sheetData>
    <row r="1" spans="1:28" ht="86.25" customHeight="1">
      <c r="A1" s="36" t="s">
        <v>206</v>
      </c>
      <c r="AB1" s="36" t="str">
        <f>A1</f>
        <v>XSTC:GMX</v>
      </c>
    </row>
    <row r="3" spans="1:28">
      <c r="AA3" s="37" t="e" cm="1" vm="15">
        <f t="array" ref="AA3">_FV(AB1,"P/E",TRUE)</f>
        <v>#VALUE!</v>
      </c>
      <c r="AB3" t="s">
        <v>70</v>
      </c>
    </row>
    <row r="10" spans="1:28" ht="18">
      <c r="D10" s="34" t="s">
        <v>71</v>
      </c>
      <c r="E10" s="34"/>
      <c r="F10" s="34"/>
      <c r="G10" s="33" t="str">
        <f>IF(COUNT(#REF!)=6,(G16-#REF!)/(SUM(#REF!)),"")</f>
        <v/>
      </c>
      <c r="H10" s="33" t="str">
        <f>IF(COUNT(A16:H16)=6,(H16-A16)/(SUM(A16:G16)),"")</f>
        <v/>
      </c>
      <c r="I10" s="33" t="str">
        <f>IF(COUNT(B16:I16)=6,(I16-B16)/(SUM(B16:H16)),"")</f>
        <v/>
      </c>
      <c r="J10" s="33" t="str">
        <f>IF(COUNT(C16:J16)=6,(J16-C16)/(SUM(C16:I16)),"")</f>
        <v/>
      </c>
      <c r="K10" s="33" t="str">
        <f>IF(COUNT(D16:K16)=6,(K16-D16)/(SUM(D16:J16)),"")</f>
        <v/>
      </c>
      <c r="L10" s="33" t="str">
        <f t="shared" ref="L10:X10" si="0">IF(COUNT(G16:L16)=6,(L16-G16)/(SUM(G16:K16)),"")</f>
        <v/>
      </c>
      <c r="M10" s="33" t="str">
        <f t="shared" si="0"/>
        <v/>
      </c>
      <c r="N10" s="33" t="str">
        <f t="shared" si="0"/>
        <v/>
      </c>
      <c r="O10" s="33">
        <f t="shared" si="0"/>
        <v>3.8879409032982697E-2</v>
      </c>
      <c r="P10" s="33">
        <f t="shared" si="0"/>
        <v>-0.16797305445246066</v>
      </c>
      <c r="Q10" s="33">
        <f t="shared" si="0"/>
        <v>-0.12595581988105353</v>
      </c>
      <c r="R10" s="33">
        <f t="shared" si="0"/>
        <v>-3.3492959759845613E-2</v>
      </c>
      <c r="S10" s="33">
        <f t="shared" si="0"/>
        <v>8.6020233094716916E-2</v>
      </c>
      <c r="T10" s="33">
        <f t="shared" si="0"/>
        <v>9.8205044397232669E-2</v>
      </c>
      <c r="U10" s="33">
        <f t="shared" si="0"/>
        <v>0.12510075769788812</v>
      </c>
      <c r="V10" s="33">
        <f t="shared" si="0"/>
        <v>0.14642829587664091</v>
      </c>
      <c r="W10" s="33">
        <f t="shared" si="0"/>
        <v>9.606583855708957E-2</v>
      </c>
      <c r="X10" s="33">
        <f t="shared" si="0"/>
        <v>2.5113153924423703E-2</v>
      </c>
      <c r="Y10" s="33">
        <f>IF(COUNT(T16:Y16)=6,(Y16-T16)/(SUM(T16:X16)),"")</f>
        <v>0.19513635157914552</v>
      </c>
      <c r="AA10" s="35">
        <f>AVERAGE(U10:Y10)</f>
        <v>0.11756887952703757</v>
      </c>
      <c r="AB10" s="34" t="s">
        <v>71</v>
      </c>
    </row>
    <row r="11" spans="1:28" ht="18">
      <c r="D11" s="34" t="s">
        <v>72</v>
      </c>
      <c r="E11" s="34"/>
      <c r="F11" s="34"/>
      <c r="G11" s="33" t="str">
        <f>IF(COUNT(#REF!)=11,(G16-#REF!)/(SUM(#REF!)),"")</f>
        <v/>
      </c>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f t="shared" si="1"/>
        <v>6.5117875944151984E-2</v>
      </c>
      <c r="U11" s="33">
        <f t="shared" si="1"/>
        <v>-3.4326172151125635E-2</v>
      </c>
      <c r="V11" s="33">
        <f t="shared" si="1"/>
        <v>1.8762846752516646E-2</v>
      </c>
      <c r="W11" s="33">
        <f t="shared" si="1"/>
        <v>4.3968108894215568E-2</v>
      </c>
      <c r="X11" s="33">
        <f t="shared" si="1"/>
        <v>4.7787639855519336E-2</v>
      </c>
      <c r="Y11" s="33">
        <f>IF(COUNT(O16:Y16)=11,(Y16-O16)/(SUM(O16:X16)),"")</f>
        <v>0.15773404450983999</v>
      </c>
      <c r="AA11" s="35">
        <f t="shared" ref="AA11:AA12" si="2">AVERAGE(U11:Y11)</f>
        <v>4.678529357219318E-2</v>
      </c>
      <c r="AB11" s="34" t="s">
        <v>72</v>
      </c>
    </row>
    <row r="12" spans="1:28" ht="18">
      <c r="D12" s="34" t="s">
        <v>73</v>
      </c>
      <c r="E12" s="34"/>
      <c r="F12" s="34"/>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f>IF(COUNT(J16:Y16)=16,(Y16-J16)/(SUM(J16:X16)),"")</f>
        <v>0.11883106094616616</v>
      </c>
      <c r="AA12" s="35">
        <f t="shared" si="2"/>
        <v>0.11883106094616616</v>
      </c>
      <c r="AB12" s="34" t="s">
        <v>73</v>
      </c>
    </row>
    <row r="14" spans="1:28" ht="18">
      <c r="D14" s="32" t="s">
        <v>74</v>
      </c>
      <c r="E14" s="32"/>
      <c r="F14" s="32"/>
      <c r="G14" s="31" t="str">
        <f t="shared" ref="G14:X14" si="4">IFERROR(G16/AVERAGE(F17:G17),"")</f>
        <v/>
      </c>
      <c r="H14" s="31" t="str">
        <f t="shared" si="4"/>
        <v/>
      </c>
      <c r="I14" s="31" t="str">
        <f t="shared" si="4"/>
        <v/>
      </c>
      <c r="J14" s="31">
        <f t="shared" si="4"/>
        <v>0.93297135367908635</v>
      </c>
      <c r="K14" s="31">
        <f t="shared" si="4"/>
        <v>1.3937443686446132</v>
      </c>
      <c r="L14" s="31">
        <f t="shared" si="4"/>
        <v>0.83718744492960784</v>
      </c>
      <c r="M14" s="31">
        <f t="shared" si="4"/>
        <v>0.87381000607656467</v>
      </c>
      <c r="N14" s="31">
        <f t="shared" si="4"/>
        <v>0.78706960878371179</v>
      </c>
      <c r="O14" s="31">
        <f t="shared" si="4"/>
        <v>0.87686639519100251</v>
      </c>
      <c r="P14" s="31">
        <f t="shared" si="4"/>
        <v>0.80439349821237693</v>
      </c>
      <c r="Q14" s="31">
        <f t="shared" si="4"/>
        <v>0.89001812022374538</v>
      </c>
      <c r="R14" s="31">
        <f t="shared" si="4"/>
        <v>1.0308904792100735</v>
      </c>
      <c r="S14" s="31">
        <f t="shared" si="4"/>
        <v>0.92312867201865723</v>
      </c>
      <c r="T14" s="31">
        <f t="shared" si="4"/>
        <v>0.82298185851223959</v>
      </c>
      <c r="U14" s="31">
        <f t="shared" si="4"/>
        <v>0.31413847523167715</v>
      </c>
      <c r="V14" s="31">
        <f t="shared" si="4"/>
        <v>0.21693509244142434</v>
      </c>
      <c r="W14" s="31">
        <f t="shared" si="4"/>
        <v>0.21761453872906741</v>
      </c>
      <c r="X14" s="31">
        <f t="shared" si="4"/>
        <v>0.17303767994007224</v>
      </c>
      <c r="Y14" s="31">
        <f>IFERROR(Y16/AVERAGE(X17:Y17),"")</f>
        <v>0.27674273885269429</v>
      </c>
      <c r="AA14" s="39">
        <f>AVERAGE(U14:Y14)</f>
        <v>0.23969370503898713</v>
      </c>
      <c r="AB14" s="32" t="s">
        <v>74</v>
      </c>
    </row>
    <row r="16" spans="1:28">
      <c r="D16" t="s">
        <v>75</v>
      </c>
      <c r="G16" s="21"/>
      <c r="H16" s="21"/>
      <c r="I16" s="21"/>
      <c r="J16" s="21">
        <f t="shared" ref="J16:X16" si="5">J98</f>
        <v>9966</v>
      </c>
      <c r="K16" s="21">
        <f t="shared" si="5"/>
        <v>27070</v>
      </c>
      <c r="L16" s="21">
        <f t="shared" si="5"/>
        <v>21378</v>
      </c>
      <c r="M16" s="21">
        <f t="shared" si="5"/>
        <v>19413</v>
      </c>
      <c r="N16" s="21">
        <f t="shared" si="5"/>
        <v>14767</v>
      </c>
      <c r="O16" s="21">
        <f t="shared" si="5"/>
        <v>13566</v>
      </c>
      <c r="P16" s="21">
        <f t="shared" si="5"/>
        <v>10912</v>
      </c>
      <c r="Q16" s="21">
        <f t="shared" si="5"/>
        <v>11297</v>
      </c>
      <c r="R16" s="21">
        <f t="shared" si="5"/>
        <v>17070</v>
      </c>
      <c r="S16" s="21">
        <f t="shared" si="5"/>
        <v>20583</v>
      </c>
      <c r="T16" s="21">
        <f t="shared" si="5"/>
        <v>20777</v>
      </c>
      <c r="U16" s="21">
        <f t="shared" si="5"/>
        <v>21000</v>
      </c>
      <c r="V16" s="21">
        <f t="shared" si="5"/>
        <v>24582</v>
      </c>
      <c r="W16" s="21">
        <f t="shared" si="5"/>
        <v>27062</v>
      </c>
      <c r="X16" s="21">
        <f t="shared" si="5"/>
        <v>23446</v>
      </c>
      <c r="Y16" s="21">
        <f t="shared" ref="Y16" si="6">Y98</f>
        <v>43582</v>
      </c>
      <c r="AB16" t="s">
        <v>75</v>
      </c>
    </row>
    <row r="17" spans="4:37">
      <c r="D17" t="s">
        <v>76</v>
      </c>
      <c r="G17" s="20"/>
      <c r="H17" s="20"/>
      <c r="I17" s="20"/>
      <c r="J17" s="20">
        <f t="shared" ref="J17:Y17" si="7">SUM(J19:J20)</f>
        <v>10682</v>
      </c>
      <c r="K17" s="20">
        <f t="shared" si="7"/>
        <v>28163</v>
      </c>
      <c r="L17" s="20">
        <f t="shared" si="7"/>
        <v>22908</v>
      </c>
      <c r="M17" s="20">
        <f t="shared" si="7"/>
        <v>21525</v>
      </c>
      <c r="N17" s="20">
        <f t="shared" si="7"/>
        <v>15999</v>
      </c>
      <c r="O17" s="20">
        <f t="shared" si="7"/>
        <v>14943</v>
      </c>
      <c r="P17" s="20">
        <f t="shared" si="7"/>
        <v>12188</v>
      </c>
      <c r="Q17" s="20">
        <f t="shared" si="7"/>
        <v>13198</v>
      </c>
      <c r="R17" s="20">
        <f t="shared" si="7"/>
        <v>19919</v>
      </c>
      <c r="S17" s="20">
        <f t="shared" si="7"/>
        <v>24675</v>
      </c>
      <c r="T17" s="20">
        <f t="shared" si="7"/>
        <v>25817</v>
      </c>
      <c r="U17" s="20">
        <f t="shared" si="7"/>
        <v>107882</v>
      </c>
      <c r="V17" s="20">
        <f t="shared" si="7"/>
        <v>118748</v>
      </c>
      <c r="W17" s="20">
        <f t="shared" si="7"/>
        <v>129967</v>
      </c>
      <c r="X17" s="20">
        <f t="shared" si="7"/>
        <v>141026</v>
      </c>
      <c r="Y17" s="20">
        <f t="shared" si="7"/>
        <v>173938</v>
      </c>
      <c r="AB17" t="s">
        <v>76</v>
      </c>
    </row>
    <row r="19" spans="4:37" ht="16">
      <c r="D19" s="1" t="s">
        <v>77</v>
      </c>
      <c r="E19" s="1"/>
      <c r="F19" s="1"/>
      <c r="G19" s="19"/>
      <c r="H19" s="19"/>
      <c r="I19" s="19"/>
      <c r="J19" s="19">
        <f t="shared" ref="J19:Y19" si="8">SUM(J95:J96,J65)</f>
        <v>10682</v>
      </c>
      <c r="K19" s="19">
        <f t="shared" si="8"/>
        <v>28163</v>
      </c>
      <c r="L19" s="19">
        <f t="shared" si="8"/>
        <v>22908</v>
      </c>
      <c r="M19" s="19">
        <f t="shared" si="8"/>
        <v>21525</v>
      </c>
      <c r="N19" s="19">
        <f t="shared" si="8"/>
        <v>15999</v>
      </c>
      <c r="O19" s="19">
        <f t="shared" si="8"/>
        <v>14943</v>
      </c>
      <c r="P19" s="19">
        <f t="shared" si="8"/>
        <v>12188</v>
      </c>
      <c r="Q19" s="19">
        <f t="shared" si="8"/>
        <v>13198</v>
      </c>
      <c r="R19" s="19">
        <f t="shared" si="8"/>
        <v>19919</v>
      </c>
      <c r="S19" s="19">
        <f t="shared" si="8"/>
        <v>24675</v>
      </c>
      <c r="T19" s="19">
        <f t="shared" si="8"/>
        <v>25817</v>
      </c>
      <c r="U19" s="19">
        <f t="shared" si="8"/>
        <v>25927</v>
      </c>
      <c r="V19" s="19">
        <f t="shared" si="8"/>
        <v>32149</v>
      </c>
      <c r="W19" s="19">
        <f t="shared" si="8"/>
        <v>36316</v>
      </c>
      <c r="X19" s="19">
        <f t="shared" si="8"/>
        <v>34743</v>
      </c>
      <c r="Y19" s="19">
        <f t="shared" si="8"/>
        <v>58995</v>
      </c>
      <c r="AA19" s="38">
        <f>Y19/SUM(Y19:Y20)</f>
        <v>0.33917257873495155</v>
      </c>
      <c r="AB19" s="1" t="s">
        <v>77</v>
      </c>
    </row>
    <row r="20" spans="4:37">
      <c r="D20" s="1" t="s">
        <v>78</v>
      </c>
      <c r="E20" s="1"/>
      <c r="F20" s="1"/>
      <c r="G20" s="19"/>
      <c r="H20" s="19"/>
      <c r="I20" s="19"/>
      <c r="J20" s="19">
        <f t="shared" ref="J20:Y20" si="9">J72</f>
        <v>0</v>
      </c>
      <c r="K20" s="19">
        <f t="shared" si="9"/>
        <v>0</v>
      </c>
      <c r="L20" s="19">
        <f t="shared" si="9"/>
        <v>0</v>
      </c>
      <c r="M20" s="19">
        <f t="shared" si="9"/>
        <v>0</v>
      </c>
      <c r="N20" s="19">
        <f t="shared" si="9"/>
        <v>0</v>
      </c>
      <c r="O20" s="19">
        <f t="shared" si="9"/>
        <v>0</v>
      </c>
      <c r="P20" s="19">
        <f t="shared" si="9"/>
        <v>0</v>
      </c>
      <c r="Q20" s="19">
        <f t="shared" si="9"/>
        <v>0</v>
      </c>
      <c r="R20" s="19">
        <f t="shared" si="9"/>
        <v>0</v>
      </c>
      <c r="S20" s="19">
        <f t="shared" si="9"/>
        <v>0</v>
      </c>
      <c r="T20" s="19">
        <f t="shared" si="9"/>
        <v>0</v>
      </c>
      <c r="U20" s="19">
        <f t="shared" si="9"/>
        <v>81955</v>
      </c>
      <c r="V20" s="19">
        <f t="shared" si="9"/>
        <v>86599</v>
      </c>
      <c r="W20" s="19">
        <f t="shared" si="9"/>
        <v>93651</v>
      </c>
      <c r="X20" s="19">
        <f t="shared" si="9"/>
        <v>106283</v>
      </c>
      <c r="Y20" s="19">
        <f t="shared" si="9"/>
        <v>114943</v>
      </c>
      <c r="AA20" s="29">
        <f>Y20/SUM(Y19:Y20)</f>
        <v>0.66082742126504845</v>
      </c>
      <c r="AB20" s="1" t="s">
        <v>78</v>
      </c>
    </row>
    <row r="24" spans="4:37">
      <c r="G24" s="1"/>
      <c r="H24" s="1"/>
      <c r="I24" s="1"/>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79</v>
      </c>
      <c r="E25" s="22"/>
      <c r="F25" s="22"/>
      <c r="G25" s="2"/>
      <c r="H25" s="2"/>
      <c r="I25" s="2"/>
      <c r="J25" s="2"/>
      <c r="K25" s="2"/>
      <c r="L25" s="2"/>
      <c r="M25" s="2"/>
      <c r="N25" s="2"/>
      <c r="O25" s="2"/>
      <c r="P25" s="2"/>
      <c r="Q25" s="2"/>
      <c r="R25" s="2"/>
      <c r="S25" s="2"/>
      <c r="T25" s="2"/>
      <c r="U25" s="2"/>
      <c r="V25" s="2"/>
      <c r="W25" s="2"/>
      <c r="X25" s="2"/>
      <c r="Y25" s="3"/>
      <c r="Z25" s="2"/>
      <c r="AA25" s="2"/>
      <c r="AB25" s="2"/>
      <c r="AC25" s="2"/>
      <c r="AD25" s="2"/>
      <c r="AE25" s="2"/>
    </row>
    <row r="26" spans="4:37">
      <c r="D26" s="13" t="s">
        <v>80</v>
      </c>
      <c r="E26" s="23"/>
      <c r="F26" s="23"/>
      <c r="G26" s="3"/>
      <c r="H26" s="16"/>
      <c r="I26" s="8"/>
      <c r="U26" s="3">
        <f t="shared" ref="U26:U75" si="10">AG26</f>
        <v>65121</v>
      </c>
      <c r="V26" s="3">
        <f t="shared" ref="V26:V75" si="11">AH26</f>
        <v>51128</v>
      </c>
      <c r="W26" s="3">
        <f t="shared" ref="W26:W75" si="12">AI26</f>
        <v>57883</v>
      </c>
      <c r="X26" s="3">
        <f t="shared" ref="X26:X75" si="13">AJ26</f>
        <v>45195</v>
      </c>
      <c r="Y26" s="3">
        <f t="shared" ref="Y26:Y75" si="14">AK26</f>
        <v>71705</v>
      </c>
      <c r="Z26" s="3"/>
      <c r="AA26" s="3"/>
      <c r="AB26" s="3"/>
      <c r="AC26" s="3"/>
      <c r="AD26" s="3"/>
      <c r="AE26" s="13" t="s">
        <v>80</v>
      </c>
      <c r="AF26" s="8"/>
      <c r="AG26" s="3">
        <v>65121</v>
      </c>
      <c r="AH26" s="3">
        <v>51128</v>
      </c>
      <c r="AI26" s="3">
        <v>57883</v>
      </c>
      <c r="AJ26" s="3">
        <v>45195</v>
      </c>
      <c r="AK26" s="3">
        <v>71705</v>
      </c>
    </row>
    <row r="27" spans="4:37">
      <c r="D27" s="14" t="s">
        <v>81</v>
      </c>
      <c r="E27" s="24"/>
      <c r="F27" s="24"/>
      <c r="G27" s="4"/>
      <c r="H27" s="16"/>
      <c r="I27" s="8"/>
      <c r="U27" s="3">
        <f t="shared" si="10"/>
        <v>10940</v>
      </c>
      <c r="V27" s="3">
        <f t="shared" si="11"/>
        <v>16181</v>
      </c>
      <c r="W27" s="3">
        <f t="shared" si="12"/>
        <v>31608</v>
      </c>
      <c r="X27" s="3">
        <f t="shared" si="13"/>
        <v>15710</v>
      </c>
      <c r="Y27" s="3">
        <f t="shared" si="14"/>
        <v>24821</v>
      </c>
      <c r="Z27" s="4"/>
      <c r="AA27" s="4"/>
      <c r="AB27" s="4"/>
      <c r="AC27" s="4"/>
      <c r="AD27" s="4"/>
      <c r="AE27" s="14" t="s">
        <v>81</v>
      </c>
      <c r="AF27" s="8"/>
      <c r="AG27" s="4">
        <v>10940</v>
      </c>
      <c r="AH27" s="4">
        <v>16181</v>
      </c>
      <c r="AI27" s="4">
        <v>31608</v>
      </c>
      <c r="AJ27" s="4">
        <v>15710</v>
      </c>
      <c r="AK27" s="4">
        <v>24821</v>
      </c>
    </row>
    <row r="28" spans="4:37">
      <c r="D28" s="14" t="s">
        <v>82</v>
      </c>
      <c r="E28" s="24"/>
      <c r="F28" s="24"/>
      <c r="G28" s="5"/>
      <c r="H28" s="16"/>
      <c r="I28" s="8"/>
      <c r="U28" s="3">
        <f t="shared" si="10"/>
        <v>0</v>
      </c>
      <c r="V28" s="3">
        <f t="shared" si="11"/>
        <v>0</v>
      </c>
      <c r="W28" s="3">
        <f t="shared" si="12"/>
        <v>0</v>
      </c>
      <c r="X28" s="3">
        <f t="shared" si="13"/>
        <v>0</v>
      </c>
      <c r="Y28" s="3">
        <f t="shared" si="14"/>
        <v>0</v>
      </c>
      <c r="Z28" s="5"/>
      <c r="AA28" s="5"/>
      <c r="AB28" s="5"/>
      <c r="AC28" s="5"/>
      <c r="AD28" s="5"/>
      <c r="AE28" s="14" t="s">
        <v>82</v>
      </c>
      <c r="AF28" s="8"/>
      <c r="AG28" s="5">
        <v>0</v>
      </c>
      <c r="AH28" s="5">
        <v>0</v>
      </c>
      <c r="AI28" s="5">
        <v>0</v>
      </c>
      <c r="AJ28" s="5">
        <v>0</v>
      </c>
      <c r="AK28" s="5">
        <v>0</v>
      </c>
    </row>
    <row r="29" spans="4:37">
      <c r="D29" s="14" t="s">
        <v>83</v>
      </c>
      <c r="E29" s="24"/>
      <c r="F29" s="24"/>
      <c r="G29" s="4"/>
      <c r="H29" s="16"/>
      <c r="I29" s="8"/>
      <c r="U29" s="3">
        <f t="shared" si="10"/>
        <v>14184</v>
      </c>
      <c r="V29" s="3">
        <f t="shared" si="11"/>
        <v>4062</v>
      </c>
      <c r="W29" s="3">
        <f t="shared" si="12"/>
        <v>7388</v>
      </c>
      <c r="X29" s="3">
        <f t="shared" si="13"/>
        <v>11328</v>
      </c>
      <c r="Y29" s="3">
        <f t="shared" si="14"/>
        <v>8325</v>
      </c>
      <c r="Z29" s="4"/>
      <c r="AA29" s="4"/>
      <c r="AB29" s="4"/>
      <c r="AC29" s="4"/>
      <c r="AD29" s="4"/>
      <c r="AE29" s="14" t="s">
        <v>83</v>
      </c>
      <c r="AF29" s="8"/>
      <c r="AG29" s="4">
        <v>14184</v>
      </c>
      <c r="AH29" s="4">
        <v>4062</v>
      </c>
      <c r="AI29" s="4">
        <v>7388</v>
      </c>
      <c r="AJ29" s="4">
        <v>11328</v>
      </c>
      <c r="AK29" s="4">
        <v>8325</v>
      </c>
    </row>
    <row r="30" spans="4:37">
      <c r="D30" s="14" t="s">
        <v>84</v>
      </c>
      <c r="E30" s="24"/>
      <c r="F30" s="24"/>
      <c r="G30" s="4"/>
      <c r="H30" s="16"/>
      <c r="I30" s="8"/>
      <c r="U30" s="3">
        <f t="shared" si="10"/>
        <v>39077</v>
      </c>
      <c r="V30" s="3">
        <f t="shared" si="11"/>
        <v>30575</v>
      </c>
      <c r="W30" s="3">
        <f t="shared" si="12"/>
        <v>18847</v>
      </c>
      <c r="X30" s="3">
        <f t="shared" si="13"/>
        <v>17851</v>
      </c>
      <c r="Y30" s="3">
        <f t="shared" si="14"/>
        <v>38090</v>
      </c>
      <c r="Z30" s="4"/>
      <c r="AA30" s="4"/>
      <c r="AB30" s="4"/>
      <c r="AC30" s="4"/>
      <c r="AD30" s="4"/>
      <c r="AE30" s="14" t="s">
        <v>84</v>
      </c>
      <c r="AF30" s="8"/>
      <c r="AG30" s="4">
        <v>39077</v>
      </c>
      <c r="AH30" s="4">
        <v>30575</v>
      </c>
      <c r="AI30" s="4">
        <v>18847</v>
      </c>
      <c r="AJ30" s="4">
        <v>17851</v>
      </c>
      <c r="AK30" s="4">
        <v>38090</v>
      </c>
    </row>
    <row r="31" spans="4:37">
      <c r="D31" s="14" t="s">
        <v>85</v>
      </c>
      <c r="E31" s="24"/>
      <c r="F31" s="24"/>
      <c r="G31" s="5"/>
      <c r="H31" s="16"/>
      <c r="I31" s="8"/>
      <c r="U31" s="3">
        <f t="shared" si="10"/>
        <v>919</v>
      </c>
      <c r="V31" s="3">
        <f t="shared" si="11"/>
        <v>310</v>
      </c>
      <c r="W31" s="3">
        <f t="shared" si="12"/>
        <v>40</v>
      </c>
      <c r="X31" s="3">
        <f t="shared" si="13"/>
        <v>305</v>
      </c>
      <c r="Y31" s="3">
        <f t="shared" si="14"/>
        <v>469</v>
      </c>
      <c r="Z31" s="4"/>
      <c r="AA31" s="4"/>
      <c r="AB31" s="4"/>
      <c r="AC31" s="4"/>
      <c r="AD31" s="4"/>
      <c r="AE31" s="14" t="s">
        <v>85</v>
      </c>
      <c r="AF31" s="8"/>
      <c r="AG31" s="5">
        <v>919</v>
      </c>
      <c r="AH31" s="5">
        <v>310</v>
      </c>
      <c r="AI31" s="5">
        <v>40</v>
      </c>
      <c r="AJ31" s="5">
        <v>305</v>
      </c>
      <c r="AK31" s="5">
        <v>469</v>
      </c>
    </row>
    <row r="32" spans="4:37">
      <c r="D32" s="13" t="s">
        <v>86</v>
      </c>
      <c r="E32" s="23"/>
      <c r="F32" s="23"/>
      <c r="G32" s="3"/>
      <c r="H32" s="12"/>
      <c r="I32" s="8"/>
      <c r="U32" s="3">
        <f t="shared" si="10"/>
        <v>67567</v>
      </c>
      <c r="V32" s="3">
        <f t="shared" si="11"/>
        <v>80720</v>
      </c>
      <c r="W32" s="3">
        <f t="shared" si="12"/>
        <v>84830</v>
      </c>
      <c r="X32" s="3">
        <f t="shared" si="13"/>
        <v>111869</v>
      </c>
      <c r="Y32" s="3">
        <f t="shared" si="14"/>
        <v>116650</v>
      </c>
      <c r="Z32" s="3"/>
      <c r="AA32" s="3"/>
      <c r="AB32" s="3"/>
      <c r="AC32" s="3"/>
      <c r="AD32" s="3"/>
      <c r="AE32" s="13" t="s">
        <v>86</v>
      </c>
      <c r="AF32" s="8"/>
      <c r="AG32" s="3">
        <v>67567</v>
      </c>
      <c r="AH32" s="3">
        <v>80720</v>
      </c>
      <c r="AI32" s="3">
        <v>84830</v>
      </c>
      <c r="AJ32" s="3">
        <v>111869</v>
      </c>
      <c r="AK32" s="3">
        <v>116650</v>
      </c>
    </row>
    <row r="33" spans="4:37">
      <c r="D33" s="14" t="s">
        <v>87</v>
      </c>
      <c r="E33" s="24"/>
      <c r="F33" s="24"/>
      <c r="G33" s="5"/>
      <c r="H33" s="18"/>
      <c r="I33" s="8"/>
      <c r="U33" s="3">
        <f t="shared" si="10"/>
        <v>379</v>
      </c>
      <c r="V33" s="3">
        <f t="shared" si="11"/>
        <v>10634</v>
      </c>
      <c r="W33" s="3">
        <f t="shared" si="12"/>
        <v>18005</v>
      </c>
      <c r="X33" s="3">
        <f t="shared" si="13"/>
        <v>439</v>
      </c>
      <c r="Y33" s="3">
        <f t="shared" si="14"/>
        <v>818</v>
      </c>
      <c r="Z33" s="4"/>
      <c r="AA33" s="4"/>
      <c r="AB33" s="4"/>
      <c r="AC33" s="4"/>
      <c r="AD33" s="4"/>
      <c r="AE33" s="14" t="s">
        <v>87</v>
      </c>
      <c r="AF33" s="8"/>
      <c r="AG33" s="5">
        <v>379</v>
      </c>
      <c r="AH33" s="4">
        <v>10634</v>
      </c>
      <c r="AI33" s="4">
        <v>18005</v>
      </c>
      <c r="AJ33" s="5">
        <v>439</v>
      </c>
      <c r="AK33" s="5">
        <v>818</v>
      </c>
    </row>
    <row r="34" spans="4:37">
      <c r="D34" s="14" t="s">
        <v>88</v>
      </c>
      <c r="E34" s="24"/>
      <c r="F34" s="24"/>
      <c r="G34" s="4"/>
      <c r="H34" s="16"/>
      <c r="I34" s="8"/>
      <c r="U34" s="3">
        <f t="shared" si="10"/>
        <v>54923</v>
      </c>
      <c r="V34" s="3">
        <f t="shared" si="11"/>
        <v>54309</v>
      </c>
      <c r="W34" s="3">
        <f t="shared" si="12"/>
        <v>50721</v>
      </c>
      <c r="X34" s="3">
        <f t="shared" si="13"/>
        <v>57173</v>
      </c>
      <c r="Y34" s="3">
        <f t="shared" si="14"/>
        <v>68852</v>
      </c>
      <c r="Z34" s="4"/>
      <c r="AA34" s="4"/>
      <c r="AB34" s="4"/>
      <c r="AC34" s="4"/>
      <c r="AD34" s="4"/>
      <c r="AE34" s="14" t="s">
        <v>88</v>
      </c>
      <c r="AF34" s="8"/>
      <c r="AG34" s="4">
        <v>54923</v>
      </c>
      <c r="AH34" s="4">
        <v>54309</v>
      </c>
      <c r="AI34" s="4">
        <v>50721</v>
      </c>
      <c r="AJ34" s="4">
        <v>57173</v>
      </c>
      <c r="AK34" s="4">
        <v>68852</v>
      </c>
    </row>
    <row r="35" spans="4:37">
      <c r="D35" s="14" t="s">
        <v>89</v>
      </c>
      <c r="E35" s="24"/>
      <c r="F35" s="24"/>
      <c r="G35" s="5"/>
      <c r="H35" s="16"/>
      <c r="I35" s="8"/>
      <c r="U35" s="3">
        <f t="shared" si="10"/>
        <v>0</v>
      </c>
      <c r="V35" s="3">
        <f t="shared" si="11"/>
        <v>0</v>
      </c>
      <c r="W35" s="3">
        <f t="shared" si="12"/>
        <v>0</v>
      </c>
      <c r="X35" s="3">
        <f t="shared" si="13"/>
        <v>0</v>
      </c>
      <c r="Y35" s="3">
        <f t="shared" si="14"/>
        <v>0</v>
      </c>
      <c r="Z35" s="5"/>
      <c r="AA35" s="5"/>
      <c r="AB35" s="5"/>
      <c r="AC35" s="5"/>
      <c r="AD35" s="5"/>
      <c r="AE35" s="14" t="s">
        <v>89</v>
      </c>
      <c r="AF35" s="8"/>
      <c r="AG35" s="5">
        <v>0</v>
      </c>
      <c r="AH35" s="5">
        <v>0</v>
      </c>
      <c r="AI35" s="5">
        <v>0</v>
      </c>
      <c r="AJ35" s="5">
        <v>0</v>
      </c>
      <c r="AK35" s="5">
        <v>0</v>
      </c>
    </row>
    <row r="36" spans="4:37">
      <c r="D36" s="14" t="s">
        <v>90</v>
      </c>
      <c r="E36" s="24"/>
      <c r="F36" s="24"/>
      <c r="G36" s="4"/>
      <c r="H36" s="16"/>
      <c r="I36" s="8"/>
      <c r="U36" s="3">
        <f t="shared" si="10"/>
        <v>6921</v>
      </c>
      <c r="V36" s="3">
        <f t="shared" si="11"/>
        <v>10877</v>
      </c>
      <c r="W36" s="3">
        <f t="shared" si="12"/>
        <v>11777</v>
      </c>
      <c r="X36" s="3">
        <f t="shared" si="13"/>
        <v>51218</v>
      </c>
      <c r="Y36" s="3">
        <f t="shared" si="14"/>
        <v>44100</v>
      </c>
      <c r="Z36" s="4"/>
      <c r="AA36" s="4"/>
      <c r="AB36" s="4"/>
      <c r="AC36" s="4"/>
      <c r="AD36" s="4"/>
      <c r="AE36" s="14" t="s">
        <v>90</v>
      </c>
      <c r="AF36" s="8"/>
      <c r="AG36" s="4">
        <v>6921</v>
      </c>
      <c r="AH36" s="4">
        <v>10877</v>
      </c>
      <c r="AI36" s="4">
        <v>11777</v>
      </c>
      <c r="AJ36" s="4">
        <v>51218</v>
      </c>
      <c r="AK36" s="4">
        <v>44100</v>
      </c>
    </row>
    <row r="37" spans="4:37">
      <c r="D37" s="14" t="s">
        <v>91</v>
      </c>
      <c r="E37" s="24"/>
      <c r="F37" s="24"/>
      <c r="G37" s="5"/>
      <c r="H37" s="16"/>
      <c r="I37" s="8"/>
      <c r="U37" s="3">
        <f t="shared" si="10"/>
        <v>2000</v>
      </c>
      <c r="V37" s="3">
        <f t="shared" si="11"/>
        <v>2000</v>
      </c>
      <c r="W37" s="3">
        <f t="shared" si="12"/>
        <v>2000</v>
      </c>
      <c r="X37" s="3">
        <f t="shared" si="13"/>
        <v>2000</v>
      </c>
      <c r="Y37" s="3">
        <f t="shared" si="14"/>
        <v>2000</v>
      </c>
      <c r="Z37" s="5"/>
      <c r="AA37" s="5"/>
      <c r="AB37" s="5"/>
      <c r="AC37" s="5"/>
      <c r="AD37" s="5"/>
      <c r="AE37" s="14" t="s">
        <v>91</v>
      </c>
      <c r="AF37" s="8"/>
      <c r="AG37" s="4">
        <v>2000</v>
      </c>
      <c r="AH37" s="4">
        <v>2000</v>
      </c>
      <c r="AI37" s="4">
        <v>2000</v>
      </c>
      <c r="AJ37" s="4">
        <v>2000</v>
      </c>
      <c r="AK37" s="4">
        <v>2000</v>
      </c>
    </row>
    <row r="38" spans="4:37">
      <c r="D38" s="14" t="s">
        <v>92</v>
      </c>
      <c r="E38" s="24"/>
      <c r="F38" s="24"/>
      <c r="G38" s="5"/>
      <c r="H38" s="16"/>
      <c r="I38" s="8"/>
      <c r="U38" s="3">
        <f t="shared" si="10"/>
        <v>3344</v>
      </c>
      <c r="V38" s="3">
        <f t="shared" si="11"/>
        <v>2900</v>
      </c>
      <c r="W38" s="3">
        <f t="shared" si="12"/>
        <v>2328</v>
      </c>
      <c r="X38" s="3">
        <f t="shared" si="13"/>
        <v>1038</v>
      </c>
      <c r="Y38" s="3">
        <f t="shared" si="14"/>
        <v>880</v>
      </c>
      <c r="Z38" s="4"/>
      <c r="AA38" s="4"/>
      <c r="AB38" s="4"/>
      <c r="AC38" s="4"/>
      <c r="AD38" s="4"/>
      <c r="AE38" s="14" t="s">
        <v>92</v>
      </c>
      <c r="AF38" s="8"/>
      <c r="AG38" s="4">
        <v>3344</v>
      </c>
      <c r="AH38" s="4">
        <v>2900</v>
      </c>
      <c r="AI38" s="4">
        <v>2328</v>
      </c>
      <c r="AJ38" s="4">
        <v>1038</v>
      </c>
      <c r="AK38" s="5">
        <v>880</v>
      </c>
    </row>
    <row r="39" spans="4:37">
      <c r="D39" s="15" t="s">
        <v>93</v>
      </c>
      <c r="E39" s="25"/>
      <c r="F39" s="25"/>
      <c r="G39" s="5"/>
      <c r="H39" s="16"/>
      <c r="I39" s="8"/>
      <c r="U39" s="3">
        <f t="shared" si="10"/>
        <v>0</v>
      </c>
      <c r="V39" s="3">
        <f t="shared" si="11"/>
        <v>0</v>
      </c>
      <c r="W39" s="3">
        <f t="shared" si="12"/>
        <v>0</v>
      </c>
      <c r="X39" s="3">
        <f t="shared" si="13"/>
        <v>0</v>
      </c>
      <c r="Y39" s="3">
        <f t="shared" si="14"/>
        <v>0</v>
      </c>
      <c r="Z39" s="5"/>
      <c r="AA39" s="5"/>
      <c r="AB39" s="5"/>
      <c r="AC39" s="5"/>
      <c r="AD39" s="5"/>
      <c r="AE39" s="15" t="s">
        <v>93</v>
      </c>
      <c r="AF39" s="8"/>
      <c r="AG39" s="5">
        <v>0</v>
      </c>
      <c r="AH39" s="5">
        <v>0</v>
      </c>
      <c r="AI39" s="5">
        <v>0</v>
      </c>
      <c r="AJ39" s="5">
        <v>0</v>
      </c>
      <c r="AK39" s="5">
        <v>0</v>
      </c>
    </row>
    <row r="40" spans="4:37">
      <c r="D40" s="16" t="s">
        <v>94</v>
      </c>
      <c r="E40" s="26"/>
      <c r="F40" s="26"/>
      <c r="G40" s="3"/>
      <c r="H40" s="16"/>
      <c r="I40" s="8"/>
      <c r="U40" s="3">
        <f t="shared" si="10"/>
        <v>132688</v>
      </c>
      <c r="V40" s="3">
        <f t="shared" si="11"/>
        <v>131848</v>
      </c>
      <c r="W40" s="3">
        <f t="shared" si="12"/>
        <v>142713</v>
      </c>
      <c r="X40" s="3">
        <f t="shared" si="13"/>
        <v>157064</v>
      </c>
      <c r="Y40" s="3">
        <f t="shared" si="14"/>
        <v>188355</v>
      </c>
      <c r="Z40" s="3"/>
      <c r="AA40" s="3"/>
      <c r="AB40" s="3"/>
      <c r="AC40" s="3"/>
      <c r="AD40" s="3"/>
      <c r="AE40" s="16" t="s">
        <v>94</v>
      </c>
      <c r="AF40" s="8"/>
      <c r="AG40" s="3">
        <v>132688</v>
      </c>
      <c r="AH40" s="3">
        <v>131848</v>
      </c>
      <c r="AI40" s="3">
        <v>142713</v>
      </c>
      <c r="AJ40" s="3">
        <v>157064</v>
      </c>
      <c r="AK40" s="3">
        <v>188355</v>
      </c>
    </row>
    <row r="41" spans="4:37">
      <c r="D41" s="12" t="s">
        <v>95</v>
      </c>
      <c r="E41" s="22"/>
      <c r="F41" s="22"/>
      <c r="G41" s="2"/>
      <c r="H41" s="16"/>
      <c r="I41" s="8"/>
      <c r="U41" s="3">
        <f t="shared" si="10"/>
        <v>0</v>
      </c>
      <c r="V41" s="3">
        <f t="shared" si="11"/>
        <v>0</v>
      </c>
      <c r="W41" s="3">
        <f t="shared" si="12"/>
        <v>0</v>
      </c>
      <c r="X41" s="3">
        <f t="shared" si="13"/>
        <v>0</v>
      </c>
      <c r="Y41" s="3">
        <f t="shared" si="14"/>
        <v>0</v>
      </c>
      <c r="Z41" s="2"/>
      <c r="AA41" s="2"/>
      <c r="AB41" s="2"/>
      <c r="AC41" s="2"/>
      <c r="AD41" s="2"/>
      <c r="AE41" s="12" t="s">
        <v>95</v>
      </c>
      <c r="AF41" s="8"/>
      <c r="AG41" s="2"/>
      <c r="AH41" s="2"/>
      <c r="AI41" s="2"/>
      <c r="AJ41" s="2"/>
      <c r="AK41" s="2"/>
    </row>
    <row r="42" spans="4:37">
      <c r="D42" s="13" t="s">
        <v>96</v>
      </c>
      <c r="E42" s="23"/>
      <c r="F42" s="23"/>
      <c r="G42" s="3"/>
      <c r="H42" s="16"/>
      <c r="I42" s="8"/>
      <c r="U42" s="3">
        <f t="shared" si="10"/>
        <v>50733</v>
      </c>
      <c r="V42" s="3">
        <f t="shared" si="11"/>
        <v>45249</v>
      </c>
      <c r="W42" s="3">
        <f t="shared" si="12"/>
        <v>49062</v>
      </c>
      <c r="X42" s="3">
        <f t="shared" si="13"/>
        <v>50781</v>
      </c>
      <c r="Y42" s="3">
        <f t="shared" si="14"/>
        <v>73412</v>
      </c>
      <c r="Z42" s="3"/>
      <c r="AA42" s="3"/>
      <c r="AB42" s="3"/>
      <c r="AC42" s="3"/>
      <c r="AD42" s="3"/>
      <c r="AE42" s="13" t="s">
        <v>96</v>
      </c>
      <c r="AF42" s="8"/>
      <c r="AG42" s="3">
        <v>50733</v>
      </c>
      <c r="AH42" s="3">
        <v>45249</v>
      </c>
      <c r="AI42" s="3">
        <v>49062</v>
      </c>
      <c r="AJ42" s="3">
        <v>50781</v>
      </c>
      <c r="AK42" s="3">
        <v>73412</v>
      </c>
    </row>
    <row r="43" spans="4:37">
      <c r="D43" s="14" t="s">
        <v>97</v>
      </c>
      <c r="E43" s="24"/>
      <c r="F43" s="24"/>
      <c r="G43" s="4"/>
      <c r="H43" s="16"/>
      <c r="I43" s="8"/>
      <c r="U43" s="3">
        <f t="shared" si="10"/>
        <v>50733</v>
      </c>
      <c r="V43" s="3">
        <f t="shared" si="11"/>
        <v>45249</v>
      </c>
      <c r="W43" s="3">
        <f t="shared" si="12"/>
        <v>47062</v>
      </c>
      <c r="X43" s="3">
        <f t="shared" si="13"/>
        <v>45447</v>
      </c>
      <c r="Y43" s="3">
        <f t="shared" si="14"/>
        <v>69410</v>
      </c>
      <c r="Z43" s="4"/>
      <c r="AA43" s="4"/>
      <c r="AB43" s="4"/>
      <c r="AC43" s="4"/>
      <c r="AD43" s="4"/>
      <c r="AE43" s="14" t="s">
        <v>97</v>
      </c>
      <c r="AF43" s="8"/>
      <c r="AG43" s="4">
        <v>50733</v>
      </c>
      <c r="AH43" s="4">
        <v>45249</v>
      </c>
      <c r="AI43" s="4">
        <v>47062</v>
      </c>
      <c r="AJ43" s="4">
        <v>45447</v>
      </c>
      <c r="AK43" s="4">
        <v>69410</v>
      </c>
    </row>
    <row r="44" spans="4:37">
      <c r="D44" s="17" t="s">
        <v>98</v>
      </c>
      <c r="E44" s="27"/>
      <c r="F44" s="27"/>
      <c r="G44" s="4"/>
      <c r="H44" s="16"/>
      <c r="I44" s="8"/>
      <c r="U44" s="3">
        <f t="shared" si="10"/>
        <v>16875</v>
      </c>
      <c r="V44" s="3">
        <f t="shared" si="11"/>
        <v>7702</v>
      </c>
      <c r="W44" s="3">
        <f t="shared" si="12"/>
        <v>4042</v>
      </c>
      <c r="X44" s="3">
        <f t="shared" si="13"/>
        <v>8157</v>
      </c>
      <c r="Y44" s="3">
        <f t="shared" si="14"/>
        <v>0</v>
      </c>
      <c r="Z44" s="4"/>
      <c r="AA44" s="4"/>
      <c r="AB44" s="4"/>
      <c r="AC44" s="4"/>
      <c r="AD44" s="4"/>
      <c r="AE44" s="17" t="s">
        <v>98</v>
      </c>
      <c r="AF44" s="8"/>
      <c r="AG44" s="4">
        <v>16875</v>
      </c>
      <c r="AH44" s="4">
        <v>7702</v>
      </c>
      <c r="AI44" s="4">
        <v>4042</v>
      </c>
      <c r="AJ44" s="4">
        <v>8157</v>
      </c>
      <c r="AK44" s="5">
        <v>0</v>
      </c>
    </row>
    <row r="45" spans="4:37">
      <c r="D45" s="17" t="s">
        <v>99</v>
      </c>
      <c r="E45" s="27"/>
      <c r="F45" s="27"/>
      <c r="G45" s="5"/>
      <c r="H45" s="16"/>
      <c r="I45" s="8"/>
      <c r="U45" s="3">
        <f t="shared" si="10"/>
        <v>0</v>
      </c>
      <c r="V45" s="3">
        <f t="shared" si="11"/>
        <v>0</v>
      </c>
      <c r="W45" s="3">
        <f t="shared" si="12"/>
        <v>0</v>
      </c>
      <c r="X45" s="3">
        <f t="shared" si="13"/>
        <v>0</v>
      </c>
      <c r="Y45" s="3">
        <f t="shared" si="14"/>
        <v>0</v>
      </c>
      <c r="Z45" s="5"/>
      <c r="AA45" s="5"/>
      <c r="AB45" s="5"/>
      <c r="AC45" s="5"/>
      <c r="AD45" s="5"/>
      <c r="AE45" s="17" t="s">
        <v>99</v>
      </c>
      <c r="AF45" s="8"/>
      <c r="AG45" s="5">
        <v>0</v>
      </c>
      <c r="AH45" s="5">
        <v>0</v>
      </c>
      <c r="AI45" s="5">
        <v>0</v>
      </c>
      <c r="AJ45" s="5">
        <v>0</v>
      </c>
      <c r="AK45" s="5">
        <v>0</v>
      </c>
    </row>
    <row r="46" spans="4:37">
      <c r="D46" s="17" t="s">
        <v>100</v>
      </c>
      <c r="E46" s="27"/>
      <c r="F46" s="27"/>
      <c r="G46" s="4"/>
      <c r="H46" s="16"/>
      <c r="I46" s="8"/>
      <c r="U46" s="3">
        <f t="shared" si="10"/>
        <v>13269</v>
      </c>
      <c r="V46" s="3">
        <f t="shared" si="11"/>
        <v>14910</v>
      </c>
      <c r="W46" s="3">
        <f t="shared" si="12"/>
        <v>14660</v>
      </c>
      <c r="X46" s="3">
        <f t="shared" si="13"/>
        <v>7703</v>
      </c>
      <c r="Y46" s="3">
        <f t="shared" si="14"/>
        <v>22045</v>
      </c>
      <c r="Z46" s="4"/>
      <c r="AA46" s="4"/>
      <c r="AB46" s="4"/>
      <c r="AC46" s="4"/>
      <c r="AD46" s="4"/>
      <c r="AE46" s="17" t="s">
        <v>100</v>
      </c>
      <c r="AF46" s="8"/>
      <c r="AG46" s="4">
        <v>13269</v>
      </c>
      <c r="AH46" s="4">
        <v>14910</v>
      </c>
      <c r="AI46" s="4">
        <v>14660</v>
      </c>
      <c r="AJ46" s="4">
        <v>7703</v>
      </c>
      <c r="AK46" s="4">
        <v>22045</v>
      </c>
    </row>
    <row r="47" spans="4:37">
      <c r="D47" s="17" t="s">
        <v>101</v>
      </c>
      <c r="E47" s="27"/>
      <c r="F47" s="27"/>
      <c r="G47" s="5"/>
      <c r="H47" s="16"/>
      <c r="I47" s="8"/>
      <c r="U47" s="3">
        <f t="shared" si="10"/>
        <v>325</v>
      </c>
      <c r="V47" s="3">
        <f t="shared" si="11"/>
        <v>63</v>
      </c>
      <c r="W47" s="3">
        <f t="shared" si="12"/>
        <v>2522</v>
      </c>
      <c r="X47" s="3">
        <f t="shared" si="13"/>
        <v>1393</v>
      </c>
      <c r="Y47" s="3">
        <f t="shared" si="14"/>
        <v>631</v>
      </c>
      <c r="Z47" s="4"/>
      <c r="AA47" s="4"/>
      <c r="AB47" s="4"/>
      <c r="AC47" s="4"/>
      <c r="AD47" s="4"/>
      <c r="AE47" s="17" t="s">
        <v>101</v>
      </c>
      <c r="AF47" s="8"/>
      <c r="AG47" s="5">
        <v>325</v>
      </c>
      <c r="AH47" s="5">
        <v>63</v>
      </c>
      <c r="AI47" s="4">
        <v>2522</v>
      </c>
      <c r="AJ47" s="4">
        <v>1393</v>
      </c>
      <c r="AK47" s="5">
        <v>631</v>
      </c>
    </row>
    <row r="48" spans="4:37">
      <c r="D48" s="17" t="s">
        <v>102</v>
      </c>
      <c r="E48" s="27"/>
      <c r="F48" s="27"/>
      <c r="G48" s="4"/>
      <c r="H48" s="4"/>
      <c r="I48" s="4"/>
      <c r="J48" s="4"/>
      <c r="K48" s="4"/>
      <c r="L48" s="4"/>
      <c r="M48" s="4"/>
      <c r="N48" s="4"/>
      <c r="O48" s="4"/>
      <c r="P48" s="4"/>
      <c r="Q48" s="4"/>
      <c r="R48" s="4"/>
      <c r="S48" s="4"/>
      <c r="T48" s="4"/>
      <c r="U48" s="3">
        <f t="shared" si="10"/>
        <v>2453</v>
      </c>
      <c r="V48" s="3">
        <f t="shared" si="11"/>
        <v>3809</v>
      </c>
      <c r="W48" s="3">
        <f t="shared" si="12"/>
        <v>3303</v>
      </c>
      <c r="X48" s="3">
        <f t="shared" si="13"/>
        <v>3753</v>
      </c>
      <c r="Y48" s="3">
        <f t="shared" si="14"/>
        <v>10520</v>
      </c>
      <c r="Z48" s="4"/>
      <c r="AA48" s="4"/>
      <c r="AB48" s="4"/>
      <c r="AC48" s="4"/>
      <c r="AD48" s="4"/>
      <c r="AE48" s="17" t="s">
        <v>102</v>
      </c>
      <c r="AF48" s="8"/>
      <c r="AG48" s="4">
        <v>2453</v>
      </c>
      <c r="AH48" s="4">
        <v>3809</v>
      </c>
      <c r="AI48" s="4">
        <v>3303</v>
      </c>
      <c r="AJ48" s="4">
        <v>3753</v>
      </c>
      <c r="AK48" s="4">
        <v>10520</v>
      </c>
    </row>
    <row r="49" spans="4:37">
      <c r="D49" s="17" t="s">
        <v>103</v>
      </c>
      <c r="E49" s="27"/>
      <c r="F49" s="27"/>
      <c r="G49" s="5"/>
      <c r="H49" s="5"/>
      <c r="I49" s="4"/>
      <c r="J49" s="4"/>
      <c r="K49" s="4"/>
      <c r="L49" s="4"/>
      <c r="M49" s="4"/>
      <c r="N49" s="4"/>
      <c r="O49" s="4"/>
      <c r="P49" s="4"/>
      <c r="Q49" s="4"/>
      <c r="R49" s="4"/>
      <c r="S49" s="4"/>
      <c r="T49" s="4"/>
      <c r="U49" s="3">
        <f t="shared" si="10"/>
        <v>9726</v>
      </c>
      <c r="V49" s="3">
        <f t="shared" si="11"/>
        <v>10233</v>
      </c>
      <c r="W49" s="3">
        <f t="shared" si="12"/>
        <v>9597</v>
      </c>
      <c r="X49" s="3">
        <f t="shared" si="13"/>
        <v>7829</v>
      </c>
      <c r="Y49" s="3">
        <f t="shared" si="14"/>
        <v>13080</v>
      </c>
      <c r="Z49" s="4"/>
      <c r="AA49" s="4"/>
      <c r="AB49" s="4"/>
      <c r="AC49" s="4"/>
      <c r="AD49" s="4"/>
      <c r="AE49" s="17" t="s">
        <v>103</v>
      </c>
      <c r="AF49" s="8"/>
      <c r="AG49" s="4">
        <v>9726</v>
      </c>
      <c r="AH49" s="4">
        <v>10233</v>
      </c>
      <c r="AI49" s="4">
        <v>9597</v>
      </c>
      <c r="AJ49" s="4">
        <v>7829</v>
      </c>
      <c r="AK49" s="4">
        <v>13080</v>
      </c>
    </row>
    <row r="50" spans="4:37">
      <c r="D50" s="17" t="s">
        <v>104</v>
      </c>
      <c r="E50" s="27"/>
      <c r="F50" s="27"/>
      <c r="G50" s="5"/>
      <c r="H50" s="5"/>
      <c r="I50" s="5"/>
      <c r="J50" s="4"/>
      <c r="K50" s="4"/>
      <c r="L50" s="4"/>
      <c r="M50" s="4"/>
      <c r="N50" s="4"/>
      <c r="O50" s="4"/>
      <c r="P50" s="4"/>
      <c r="Q50" s="4"/>
      <c r="R50" s="4"/>
      <c r="S50" s="4"/>
      <c r="T50" s="4"/>
      <c r="U50" s="3">
        <f t="shared" si="10"/>
        <v>0</v>
      </c>
      <c r="V50" s="3">
        <f t="shared" si="11"/>
        <v>0</v>
      </c>
      <c r="W50" s="3">
        <f t="shared" si="12"/>
        <v>0</v>
      </c>
      <c r="X50" s="3">
        <f t="shared" si="13"/>
        <v>0</v>
      </c>
      <c r="Y50" s="3">
        <f t="shared" si="14"/>
        <v>0</v>
      </c>
      <c r="Z50" s="4"/>
      <c r="AA50" s="4"/>
      <c r="AB50" s="4"/>
      <c r="AC50" s="4"/>
      <c r="AD50" s="4"/>
      <c r="AE50" s="17" t="s">
        <v>104</v>
      </c>
      <c r="AF50" s="8"/>
      <c r="AG50" s="5">
        <v>0</v>
      </c>
      <c r="AH50" s="5">
        <v>0</v>
      </c>
      <c r="AI50" s="5">
        <v>0</v>
      </c>
      <c r="AJ50" s="5">
        <v>0</v>
      </c>
      <c r="AK50" s="5">
        <v>0</v>
      </c>
    </row>
    <row r="51" spans="4:37">
      <c r="D51" s="17" t="s">
        <v>105</v>
      </c>
      <c r="E51" s="27"/>
      <c r="F51" s="27"/>
      <c r="G51" s="5"/>
      <c r="H51" s="5"/>
      <c r="I51" s="5"/>
      <c r="J51" s="5"/>
      <c r="K51" s="5"/>
      <c r="L51" s="5"/>
      <c r="M51" s="5"/>
      <c r="N51" s="5"/>
      <c r="O51" s="5"/>
      <c r="P51" s="5"/>
      <c r="Q51" s="5"/>
      <c r="R51" s="5"/>
      <c r="S51" s="5"/>
      <c r="T51" s="5"/>
      <c r="U51" s="3">
        <f t="shared" si="10"/>
        <v>0</v>
      </c>
      <c r="V51" s="3">
        <f t="shared" si="11"/>
        <v>0</v>
      </c>
      <c r="W51" s="3">
        <f t="shared" si="12"/>
        <v>0</v>
      </c>
      <c r="X51" s="3">
        <f t="shared" si="13"/>
        <v>0</v>
      </c>
      <c r="Y51" s="3">
        <f t="shared" si="14"/>
        <v>0</v>
      </c>
      <c r="Z51" s="5"/>
      <c r="AA51" s="5"/>
      <c r="AB51" s="5"/>
      <c r="AC51" s="5"/>
      <c r="AD51" s="5"/>
      <c r="AE51" s="17" t="s">
        <v>105</v>
      </c>
      <c r="AF51" s="8"/>
      <c r="AG51" s="5">
        <v>0</v>
      </c>
      <c r="AH51" s="5">
        <v>0</v>
      </c>
      <c r="AI51" s="5">
        <v>0</v>
      </c>
      <c r="AJ51" s="5">
        <v>0</v>
      </c>
      <c r="AK51" s="5">
        <v>0</v>
      </c>
    </row>
    <row r="52" spans="4:37" ht="30">
      <c r="D52" s="17" t="s">
        <v>106</v>
      </c>
      <c r="E52" s="27"/>
      <c r="F52" s="27"/>
      <c r="G52" s="5"/>
      <c r="H52" s="5"/>
      <c r="I52" s="5"/>
      <c r="J52" s="5"/>
      <c r="K52" s="5"/>
      <c r="L52" s="5"/>
      <c r="M52" s="5"/>
      <c r="N52" s="5"/>
      <c r="O52" s="5"/>
      <c r="P52" s="5"/>
      <c r="Q52" s="5"/>
      <c r="R52" s="5"/>
      <c r="S52" s="5"/>
      <c r="T52" s="5"/>
      <c r="U52" s="3">
        <f t="shared" si="10"/>
        <v>0</v>
      </c>
      <c r="V52" s="3">
        <f t="shared" si="11"/>
        <v>0</v>
      </c>
      <c r="W52" s="3">
        <f t="shared" si="12"/>
        <v>0</v>
      </c>
      <c r="X52" s="3">
        <f t="shared" si="13"/>
        <v>0</v>
      </c>
      <c r="Y52" s="3">
        <f t="shared" si="14"/>
        <v>0</v>
      </c>
      <c r="Z52" s="5"/>
      <c r="AA52" s="5"/>
      <c r="AB52" s="5"/>
      <c r="AC52" s="5"/>
      <c r="AD52" s="5"/>
      <c r="AE52" s="17" t="s">
        <v>106</v>
      </c>
      <c r="AF52" s="8"/>
      <c r="AG52" s="5">
        <v>0</v>
      </c>
      <c r="AH52" s="5">
        <v>0</v>
      </c>
      <c r="AI52" s="5">
        <v>0</v>
      </c>
      <c r="AJ52" s="5">
        <v>0</v>
      </c>
      <c r="AK52" s="5">
        <v>0</v>
      </c>
    </row>
    <row r="53" spans="4:37">
      <c r="D53" s="17" t="s">
        <v>107</v>
      </c>
      <c r="E53" s="27"/>
      <c r="F53" s="27"/>
      <c r="G53" s="5"/>
      <c r="H53" s="5"/>
      <c r="I53" s="5"/>
      <c r="J53" s="5"/>
      <c r="K53" s="5"/>
      <c r="L53" s="5"/>
      <c r="M53" s="5"/>
      <c r="N53" s="5"/>
      <c r="O53" s="5"/>
      <c r="P53" s="5"/>
      <c r="Q53" s="5"/>
      <c r="R53" s="4"/>
      <c r="S53" s="4"/>
      <c r="T53" s="4"/>
      <c r="U53" s="3">
        <f t="shared" si="10"/>
        <v>0</v>
      </c>
      <c r="V53" s="3">
        <f t="shared" si="11"/>
        <v>0</v>
      </c>
      <c r="W53" s="3">
        <f t="shared" si="12"/>
        <v>0</v>
      </c>
      <c r="X53" s="3">
        <f t="shared" si="13"/>
        <v>0</v>
      </c>
      <c r="Y53" s="3">
        <f t="shared" si="14"/>
        <v>0</v>
      </c>
      <c r="Z53" s="5"/>
      <c r="AA53" s="5"/>
      <c r="AB53" s="5"/>
      <c r="AC53" s="5"/>
      <c r="AD53" s="5"/>
      <c r="AE53" s="17" t="s">
        <v>107</v>
      </c>
      <c r="AF53" s="8"/>
      <c r="AG53" s="5">
        <v>0</v>
      </c>
      <c r="AH53" s="5">
        <v>0</v>
      </c>
      <c r="AI53" s="5">
        <v>0</v>
      </c>
      <c r="AJ53" s="5">
        <v>0</v>
      </c>
      <c r="AK53" s="5">
        <v>0</v>
      </c>
    </row>
    <row r="54" spans="4:37">
      <c r="D54" s="17" t="s">
        <v>108</v>
      </c>
      <c r="E54" s="27"/>
      <c r="F54" s="27"/>
      <c r="G54" s="5"/>
      <c r="H54" s="5"/>
      <c r="I54" s="5"/>
      <c r="J54" s="4"/>
      <c r="K54" s="4"/>
      <c r="L54" s="4"/>
      <c r="M54" s="4"/>
      <c r="N54" s="4"/>
      <c r="O54" s="4"/>
      <c r="P54" s="4"/>
      <c r="Q54" s="4"/>
      <c r="R54" s="4"/>
      <c r="S54" s="4"/>
      <c r="T54" s="4"/>
      <c r="U54" s="3">
        <f t="shared" si="10"/>
        <v>1550</v>
      </c>
      <c r="V54" s="3">
        <f t="shared" si="11"/>
        <v>306</v>
      </c>
      <c r="W54" s="3">
        <f t="shared" si="12"/>
        <v>1146</v>
      </c>
      <c r="X54" s="3">
        <f t="shared" si="13"/>
        <v>6307</v>
      </c>
      <c r="Y54" s="3">
        <f t="shared" si="14"/>
        <v>1270</v>
      </c>
      <c r="Z54" s="4"/>
      <c r="AA54" s="4"/>
      <c r="AB54" s="4"/>
      <c r="AC54" s="4"/>
      <c r="AD54" s="4"/>
      <c r="AE54" s="17" t="s">
        <v>108</v>
      </c>
      <c r="AF54" s="8"/>
      <c r="AG54" s="4">
        <v>1550</v>
      </c>
      <c r="AH54" s="5">
        <v>306</v>
      </c>
      <c r="AI54" s="4">
        <v>1146</v>
      </c>
      <c r="AJ54" s="4">
        <v>6307</v>
      </c>
      <c r="AK54" s="4">
        <v>1270</v>
      </c>
    </row>
    <row r="55" spans="4:37">
      <c r="D55" s="17" t="s">
        <v>109</v>
      </c>
      <c r="E55" s="27"/>
      <c r="F55" s="27"/>
      <c r="G55" s="5"/>
      <c r="H55" s="5"/>
      <c r="I55" s="5"/>
      <c r="J55" s="5"/>
      <c r="K55" s="5"/>
      <c r="L55" s="4"/>
      <c r="M55" s="4"/>
      <c r="N55" s="4"/>
      <c r="O55" s="4"/>
      <c r="P55" s="4"/>
      <c r="Q55" s="4"/>
      <c r="R55" s="4"/>
      <c r="S55" s="4"/>
      <c r="T55" s="4"/>
      <c r="U55" s="3">
        <f t="shared" si="10"/>
        <v>0</v>
      </c>
      <c r="V55" s="3">
        <f t="shared" si="11"/>
        <v>0</v>
      </c>
      <c r="W55" s="3">
        <f t="shared" si="12"/>
        <v>0</v>
      </c>
      <c r="X55" s="3">
        <f t="shared" si="13"/>
        <v>0</v>
      </c>
      <c r="Y55" s="3">
        <f t="shared" si="14"/>
        <v>0</v>
      </c>
      <c r="Z55" s="5"/>
      <c r="AA55" s="5"/>
      <c r="AB55" s="5"/>
      <c r="AC55" s="5"/>
      <c r="AD55" s="5"/>
      <c r="AE55" s="17" t="s">
        <v>109</v>
      </c>
      <c r="AF55" s="8"/>
      <c r="AG55" s="5">
        <v>0</v>
      </c>
      <c r="AH55" s="5">
        <v>0</v>
      </c>
      <c r="AI55" s="5">
        <v>0</v>
      </c>
      <c r="AJ55" s="5">
        <v>0</v>
      </c>
      <c r="AK55" s="5">
        <v>0</v>
      </c>
    </row>
    <row r="56" spans="4:37">
      <c r="D56" s="17" t="s">
        <v>110</v>
      </c>
      <c r="E56" s="27"/>
      <c r="F56" s="27"/>
      <c r="G56" s="5"/>
      <c r="H56" s="5"/>
      <c r="I56" s="5"/>
      <c r="J56" s="4"/>
      <c r="K56" s="4"/>
      <c r="L56" s="4"/>
      <c r="M56" s="4"/>
      <c r="N56" s="4"/>
      <c r="O56" s="4"/>
      <c r="P56" s="4"/>
      <c r="Q56" s="4"/>
      <c r="R56" s="4"/>
      <c r="S56" s="4"/>
      <c r="T56" s="4"/>
      <c r="U56" s="3">
        <f t="shared" si="10"/>
        <v>6534</v>
      </c>
      <c r="V56" s="3">
        <f t="shared" si="11"/>
        <v>8225</v>
      </c>
      <c r="W56" s="3">
        <f t="shared" si="12"/>
        <v>11793</v>
      </c>
      <c r="X56" s="3">
        <f t="shared" si="13"/>
        <v>10304</v>
      </c>
      <c r="Y56" s="3">
        <f t="shared" si="14"/>
        <v>21863</v>
      </c>
      <c r="Z56" s="4"/>
      <c r="AA56" s="4"/>
      <c r="AB56" s="4"/>
      <c r="AC56" s="4"/>
      <c r="AD56" s="4"/>
      <c r="AE56" s="17" t="s">
        <v>110</v>
      </c>
      <c r="AF56" s="8"/>
      <c r="AG56" s="4">
        <v>6534</v>
      </c>
      <c r="AH56" s="4">
        <v>8225</v>
      </c>
      <c r="AI56" s="4">
        <v>11793</v>
      </c>
      <c r="AJ56" s="4">
        <v>10304</v>
      </c>
      <c r="AK56" s="4">
        <v>21863</v>
      </c>
    </row>
    <row r="57" spans="4:37">
      <c r="D57" s="17" t="s">
        <v>111</v>
      </c>
      <c r="E57" s="27"/>
      <c r="F57" s="27"/>
      <c r="G57" s="5"/>
      <c r="H57" s="5"/>
      <c r="I57" s="5"/>
      <c r="J57" s="5"/>
      <c r="K57" s="5"/>
      <c r="L57" s="5"/>
      <c r="M57" s="5"/>
      <c r="N57" s="5"/>
      <c r="O57" s="5"/>
      <c r="P57" s="5"/>
      <c r="Q57" s="5"/>
      <c r="R57" s="5"/>
      <c r="S57" s="5"/>
      <c r="T57" s="5"/>
      <c r="U57" s="3">
        <f t="shared" si="10"/>
        <v>0</v>
      </c>
      <c r="V57" s="3">
        <f t="shared" si="11"/>
        <v>0</v>
      </c>
      <c r="W57" s="3">
        <f t="shared" si="12"/>
        <v>0</v>
      </c>
      <c r="X57" s="3">
        <f t="shared" si="13"/>
        <v>0</v>
      </c>
      <c r="Y57" s="3">
        <f t="shared" si="14"/>
        <v>0</v>
      </c>
      <c r="Z57" s="5"/>
      <c r="AA57" s="5"/>
      <c r="AB57" s="5"/>
      <c r="AC57" s="5"/>
      <c r="AD57" s="5"/>
      <c r="AE57" s="17" t="s">
        <v>111</v>
      </c>
      <c r="AF57" s="8"/>
      <c r="AG57" s="5">
        <v>0</v>
      </c>
      <c r="AH57" s="5">
        <v>0</v>
      </c>
      <c r="AI57" s="5">
        <v>0</v>
      </c>
      <c r="AJ57" s="5">
        <v>0</v>
      </c>
      <c r="AK57" s="5">
        <v>0</v>
      </c>
    </row>
    <row r="58" spans="4:37">
      <c r="D58" s="17" t="s">
        <v>112</v>
      </c>
      <c r="E58" s="27"/>
      <c r="F58" s="27"/>
      <c r="G58" s="5"/>
      <c r="H58" s="5"/>
      <c r="I58" s="5"/>
      <c r="J58" s="5"/>
      <c r="K58" s="5"/>
      <c r="L58" s="5"/>
      <c r="M58" s="5"/>
      <c r="N58" s="5"/>
      <c r="O58" s="5"/>
      <c r="P58" s="5"/>
      <c r="Q58" s="5"/>
      <c r="R58" s="5"/>
      <c r="S58" s="5"/>
      <c r="T58" s="5"/>
      <c r="U58" s="3">
        <f t="shared" si="10"/>
        <v>0</v>
      </c>
      <c r="V58" s="3">
        <f t="shared" si="11"/>
        <v>0</v>
      </c>
      <c r="W58" s="3">
        <f t="shared" si="12"/>
        <v>0</v>
      </c>
      <c r="X58" s="3">
        <f t="shared" si="13"/>
        <v>0</v>
      </c>
      <c r="Y58" s="3">
        <f t="shared" si="14"/>
        <v>0</v>
      </c>
      <c r="Z58" s="5"/>
      <c r="AA58" s="5"/>
      <c r="AB58" s="5"/>
      <c r="AC58" s="5"/>
      <c r="AD58" s="5"/>
      <c r="AE58" s="17" t="s">
        <v>112</v>
      </c>
      <c r="AF58" s="8"/>
      <c r="AG58" s="5">
        <v>0</v>
      </c>
      <c r="AH58" s="5">
        <v>0</v>
      </c>
      <c r="AI58" s="5">
        <v>0</v>
      </c>
      <c r="AJ58" s="5">
        <v>0</v>
      </c>
      <c r="AK58" s="5">
        <v>0</v>
      </c>
    </row>
    <row r="59" spans="4:37">
      <c r="D59" s="14" t="s">
        <v>113</v>
      </c>
      <c r="E59" s="24"/>
      <c r="F59" s="24"/>
      <c r="G59" s="4"/>
      <c r="H59" s="4"/>
      <c r="I59" s="4"/>
      <c r="J59" s="4"/>
      <c r="K59" s="4"/>
      <c r="L59" s="4"/>
      <c r="M59" s="4"/>
      <c r="N59" s="4"/>
      <c r="O59" s="4"/>
      <c r="P59" s="4"/>
      <c r="Q59" s="4"/>
      <c r="R59" s="4"/>
      <c r="S59" s="4"/>
      <c r="T59" s="4"/>
      <c r="U59" s="3">
        <f t="shared" si="10"/>
        <v>0</v>
      </c>
      <c r="V59" s="3">
        <f t="shared" si="11"/>
        <v>0</v>
      </c>
      <c r="W59" s="3">
        <f t="shared" si="12"/>
        <v>2000</v>
      </c>
      <c r="X59" s="3">
        <f t="shared" si="13"/>
        <v>5334</v>
      </c>
      <c r="Y59" s="3">
        <f t="shared" si="14"/>
        <v>4002</v>
      </c>
      <c r="Z59" s="5"/>
      <c r="AA59" s="5"/>
      <c r="AB59" s="5"/>
      <c r="AC59" s="5"/>
      <c r="AD59" s="5"/>
      <c r="AE59" s="14" t="s">
        <v>113</v>
      </c>
      <c r="AF59" s="8"/>
      <c r="AG59" s="5">
        <v>0</v>
      </c>
      <c r="AH59" s="5">
        <v>0</v>
      </c>
      <c r="AI59" s="4">
        <v>2000</v>
      </c>
      <c r="AJ59" s="4">
        <v>5334</v>
      </c>
      <c r="AK59" s="4">
        <v>4002</v>
      </c>
    </row>
    <row r="60" spans="4:37">
      <c r="D60" s="17" t="s">
        <v>114</v>
      </c>
      <c r="E60" s="27"/>
      <c r="F60" s="27"/>
      <c r="G60" s="5"/>
      <c r="H60" s="5"/>
      <c r="I60" s="5"/>
      <c r="J60" s="5"/>
      <c r="K60" s="4"/>
      <c r="L60" s="5"/>
      <c r="M60" s="5"/>
      <c r="N60" s="5"/>
      <c r="O60" s="5"/>
      <c r="P60" s="5"/>
      <c r="Q60" s="5"/>
      <c r="R60" s="5"/>
      <c r="S60" s="5"/>
      <c r="T60" s="5"/>
      <c r="U60" s="3">
        <f t="shared" si="10"/>
        <v>0</v>
      </c>
      <c r="V60" s="3">
        <f t="shared" si="11"/>
        <v>0</v>
      </c>
      <c r="W60" s="3">
        <f t="shared" si="12"/>
        <v>0</v>
      </c>
      <c r="X60" s="3">
        <f t="shared" si="13"/>
        <v>0</v>
      </c>
      <c r="Y60" s="3">
        <f t="shared" si="14"/>
        <v>0</v>
      </c>
      <c r="Z60" s="5"/>
      <c r="AA60" s="5"/>
      <c r="AB60" s="5"/>
      <c r="AC60" s="5"/>
      <c r="AD60" s="5"/>
      <c r="AE60" s="17" t="s">
        <v>114</v>
      </c>
      <c r="AF60" s="8"/>
      <c r="AG60" s="5">
        <v>0</v>
      </c>
      <c r="AH60" s="5">
        <v>0</v>
      </c>
      <c r="AI60" s="5">
        <v>0</v>
      </c>
      <c r="AJ60" s="5">
        <v>0</v>
      </c>
      <c r="AK60" s="5">
        <v>0</v>
      </c>
    </row>
    <row r="61" spans="4:37">
      <c r="D61" s="17" t="s">
        <v>115</v>
      </c>
      <c r="E61" s="27"/>
      <c r="F61" s="27"/>
      <c r="G61" s="5"/>
      <c r="H61" s="5"/>
      <c r="I61" s="5"/>
      <c r="J61" s="5"/>
      <c r="K61" s="5"/>
      <c r="L61" s="5"/>
      <c r="M61" s="5"/>
      <c r="N61" s="5"/>
      <c r="O61" s="5"/>
      <c r="P61" s="5"/>
      <c r="Q61" s="5"/>
      <c r="R61" s="4"/>
      <c r="S61" s="4"/>
      <c r="T61" s="4"/>
      <c r="U61" s="3">
        <f t="shared" si="10"/>
        <v>0</v>
      </c>
      <c r="V61" s="3">
        <f t="shared" si="11"/>
        <v>0</v>
      </c>
      <c r="W61" s="3">
        <f t="shared" si="12"/>
        <v>0</v>
      </c>
      <c r="X61" s="3">
        <f t="shared" si="13"/>
        <v>0</v>
      </c>
      <c r="Y61" s="3">
        <f t="shared" si="14"/>
        <v>0</v>
      </c>
      <c r="Z61" s="5"/>
      <c r="AA61" s="5"/>
      <c r="AB61" s="5"/>
      <c r="AC61" s="5"/>
      <c r="AD61" s="5"/>
      <c r="AE61" s="17" t="s">
        <v>115</v>
      </c>
      <c r="AF61" s="8"/>
      <c r="AG61" s="5">
        <v>0</v>
      </c>
      <c r="AH61" s="5">
        <v>0</v>
      </c>
      <c r="AI61" s="5">
        <v>0</v>
      </c>
      <c r="AJ61" s="5">
        <v>0</v>
      </c>
      <c r="AK61" s="5">
        <v>0</v>
      </c>
    </row>
    <row r="62" spans="4:37">
      <c r="D62" s="17" t="s">
        <v>116</v>
      </c>
      <c r="E62" s="27"/>
      <c r="F62" s="27"/>
      <c r="G62" s="5"/>
      <c r="H62" s="5"/>
      <c r="I62" s="5"/>
      <c r="J62" s="5"/>
      <c r="K62" s="5"/>
      <c r="L62" s="5"/>
      <c r="M62" s="5"/>
      <c r="N62" s="5"/>
      <c r="O62" s="5"/>
      <c r="P62" s="5"/>
      <c r="Q62" s="5"/>
      <c r="R62" s="5"/>
      <c r="S62" s="5"/>
      <c r="T62" s="5"/>
      <c r="U62" s="3">
        <f t="shared" si="10"/>
        <v>0</v>
      </c>
      <c r="V62" s="3">
        <f t="shared" si="11"/>
        <v>0</v>
      </c>
      <c r="W62" s="3">
        <f t="shared" si="12"/>
        <v>0</v>
      </c>
      <c r="X62" s="3">
        <f t="shared" si="13"/>
        <v>0</v>
      </c>
      <c r="Y62" s="3">
        <f t="shared" si="14"/>
        <v>0</v>
      </c>
      <c r="Z62" s="5"/>
      <c r="AA62" s="5"/>
      <c r="AB62" s="5"/>
      <c r="AC62" s="5"/>
      <c r="AD62" s="5"/>
      <c r="AE62" s="17" t="s">
        <v>116</v>
      </c>
      <c r="AF62" s="8"/>
      <c r="AG62" s="5">
        <v>0</v>
      </c>
      <c r="AH62" s="5">
        <v>0</v>
      </c>
      <c r="AI62" s="5">
        <v>0</v>
      </c>
      <c r="AJ62" s="5">
        <v>0</v>
      </c>
      <c r="AK62" s="5">
        <v>0</v>
      </c>
    </row>
    <row r="63" spans="4:37">
      <c r="D63" s="17" t="s">
        <v>117</v>
      </c>
      <c r="E63" s="27"/>
      <c r="F63" s="27"/>
      <c r="G63" s="5"/>
      <c r="H63" s="5"/>
      <c r="I63" s="5"/>
      <c r="J63" s="5"/>
      <c r="K63" s="5"/>
      <c r="L63" s="5"/>
      <c r="M63" s="5"/>
      <c r="N63" s="5"/>
      <c r="O63" s="5"/>
      <c r="P63" s="5"/>
      <c r="Q63" s="5"/>
      <c r="R63" s="5"/>
      <c r="S63" s="5"/>
      <c r="T63" s="5"/>
      <c r="U63" s="3">
        <f t="shared" si="10"/>
        <v>0</v>
      </c>
      <c r="V63" s="3">
        <f t="shared" si="11"/>
        <v>0</v>
      </c>
      <c r="W63" s="3">
        <f t="shared" si="12"/>
        <v>0</v>
      </c>
      <c r="X63" s="3">
        <f t="shared" si="13"/>
        <v>0</v>
      </c>
      <c r="Y63" s="3">
        <f t="shared" si="14"/>
        <v>0</v>
      </c>
      <c r="Z63" s="5"/>
      <c r="AA63" s="5"/>
      <c r="AB63" s="5"/>
      <c r="AC63" s="5"/>
      <c r="AD63" s="5"/>
      <c r="AE63" s="17" t="s">
        <v>117</v>
      </c>
      <c r="AF63" s="8"/>
      <c r="AG63" s="5">
        <v>0</v>
      </c>
      <c r="AH63" s="5">
        <v>0</v>
      </c>
      <c r="AI63" s="5">
        <v>0</v>
      </c>
      <c r="AJ63" s="5">
        <v>0</v>
      </c>
      <c r="AK63" s="5">
        <v>0</v>
      </c>
    </row>
    <row r="64" spans="4:37">
      <c r="D64" s="17" t="s">
        <v>118</v>
      </c>
      <c r="E64" s="27"/>
      <c r="F64" s="27"/>
      <c r="G64" s="5"/>
      <c r="H64" s="5"/>
      <c r="I64" s="5"/>
      <c r="J64" s="4"/>
      <c r="K64" s="4"/>
      <c r="L64" s="4"/>
      <c r="M64" s="4"/>
      <c r="N64" s="4"/>
      <c r="O64" s="4"/>
      <c r="P64" s="4"/>
      <c r="Q64" s="4"/>
      <c r="R64" s="4"/>
      <c r="S64" s="4"/>
      <c r="T64" s="4"/>
      <c r="U64" s="3">
        <f t="shared" si="10"/>
        <v>0</v>
      </c>
      <c r="V64" s="3">
        <f t="shared" si="11"/>
        <v>0</v>
      </c>
      <c r="W64" s="3">
        <f t="shared" si="12"/>
        <v>0</v>
      </c>
      <c r="X64" s="3">
        <f t="shared" si="13"/>
        <v>0</v>
      </c>
      <c r="Y64" s="3">
        <f t="shared" si="14"/>
        <v>0</v>
      </c>
      <c r="Z64" s="5"/>
      <c r="AA64" s="5"/>
      <c r="AB64" s="5"/>
      <c r="AC64" s="5"/>
      <c r="AD64" s="5"/>
      <c r="AE64" s="17" t="s">
        <v>118</v>
      </c>
      <c r="AF64" s="8"/>
      <c r="AG64" s="5">
        <v>0</v>
      </c>
      <c r="AH64" s="5">
        <v>0</v>
      </c>
      <c r="AI64" s="5">
        <v>0</v>
      </c>
      <c r="AJ64" s="5">
        <v>0</v>
      </c>
      <c r="AK64" s="5">
        <v>0</v>
      </c>
    </row>
    <row r="65" spans="4:37">
      <c r="D65" s="17" t="s">
        <v>119</v>
      </c>
      <c r="E65" s="27"/>
      <c r="F65" s="27"/>
      <c r="G65" s="4"/>
      <c r="H65" s="4"/>
      <c r="I65" s="4"/>
      <c r="J65" s="4"/>
      <c r="K65" s="4"/>
      <c r="L65" s="4"/>
      <c r="M65" s="4"/>
      <c r="N65" s="4"/>
      <c r="O65" s="4"/>
      <c r="P65" s="4"/>
      <c r="Q65" s="4"/>
      <c r="R65" s="4"/>
      <c r="S65" s="4"/>
      <c r="T65" s="4"/>
      <c r="U65" s="3">
        <f t="shared" si="10"/>
        <v>0</v>
      </c>
      <c r="V65" s="3">
        <f t="shared" si="11"/>
        <v>0</v>
      </c>
      <c r="W65" s="3">
        <f t="shared" si="12"/>
        <v>2000</v>
      </c>
      <c r="X65" s="3">
        <f t="shared" si="13"/>
        <v>5334</v>
      </c>
      <c r="Y65" s="3">
        <f t="shared" si="14"/>
        <v>4002</v>
      </c>
      <c r="Z65" s="5"/>
      <c r="AA65" s="5"/>
      <c r="AB65" s="5"/>
      <c r="AC65" s="5"/>
      <c r="AD65" s="5"/>
      <c r="AE65" s="17" t="s">
        <v>119</v>
      </c>
      <c r="AF65" s="8"/>
      <c r="AG65" s="5">
        <v>0</v>
      </c>
      <c r="AH65" s="5">
        <v>0</v>
      </c>
      <c r="AI65" s="4">
        <v>2000</v>
      </c>
      <c r="AJ65" s="4">
        <v>5334</v>
      </c>
      <c r="AK65" s="4">
        <v>4002</v>
      </c>
    </row>
    <row r="66" spans="4:37">
      <c r="D66" s="17" t="s">
        <v>120</v>
      </c>
      <c r="E66" s="27"/>
      <c r="F66" s="27"/>
      <c r="G66" s="5"/>
      <c r="H66" s="5"/>
      <c r="I66" s="5"/>
      <c r="J66" s="5"/>
      <c r="K66" s="5"/>
      <c r="L66" s="5"/>
      <c r="M66" s="5"/>
      <c r="N66" s="5"/>
      <c r="O66" s="5"/>
      <c r="P66" s="5"/>
      <c r="Q66" s="5"/>
      <c r="R66" s="5"/>
      <c r="S66" s="5"/>
      <c r="T66" s="5"/>
      <c r="U66" s="3">
        <f t="shared" si="10"/>
        <v>0</v>
      </c>
      <c r="V66" s="3">
        <f t="shared" si="11"/>
        <v>0</v>
      </c>
      <c r="W66" s="3">
        <f t="shared" si="12"/>
        <v>0</v>
      </c>
      <c r="X66" s="3">
        <f t="shared" si="13"/>
        <v>0</v>
      </c>
      <c r="Y66" s="3">
        <f t="shared" si="14"/>
        <v>0</v>
      </c>
      <c r="Z66" s="5"/>
      <c r="AA66" s="5"/>
      <c r="AB66" s="5"/>
      <c r="AC66" s="5"/>
      <c r="AD66" s="5"/>
      <c r="AE66" s="17" t="s">
        <v>120</v>
      </c>
      <c r="AF66" s="8"/>
      <c r="AG66" s="5">
        <v>0</v>
      </c>
      <c r="AH66" s="5">
        <v>0</v>
      </c>
      <c r="AI66" s="5">
        <v>0</v>
      </c>
      <c r="AJ66" s="5">
        <v>0</v>
      </c>
      <c r="AK66" s="5">
        <v>0</v>
      </c>
    </row>
    <row r="67" spans="4:37">
      <c r="D67" s="17" t="s">
        <v>121</v>
      </c>
      <c r="E67" s="27"/>
      <c r="F67" s="27"/>
      <c r="G67" s="5"/>
      <c r="H67" s="5"/>
      <c r="I67" s="5"/>
      <c r="J67" s="5"/>
      <c r="K67" s="5"/>
      <c r="L67" s="5"/>
      <c r="M67" s="5"/>
      <c r="N67" s="4"/>
      <c r="O67" s="5"/>
      <c r="P67" s="5"/>
      <c r="Q67" s="5"/>
      <c r="R67" s="5"/>
      <c r="S67" s="5"/>
      <c r="T67" s="5"/>
      <c r="U67" s="3">
        <f t="shared" si="10"/>
        <v>0</v>
      </c>
      <c r="V67" s="3">
        <f t="shared" si="11"/>
        <v>0</v>
      </c>
      <c r="W67" s="3">
        <f t="shared" si="12"/>
        <v>0</v>
      </c>
      <c r="X67" s="3">
        <f t="shared" si="13"/>
        <v>0</v>
      </c>
      <c r="Y67" s="3">
        <f t="shared" si="14"/>
        <v>0</v>
      </c>
      <c r="Z67" s="5"/>
      <c r="AA67" s="5"/>
      <c r="AB67" s="5"/>
      <c r="AC67" s="5"/>
      <c r="AD67" s="5"/>
      <c r="AE67" s="17" t="s">
        <v>121</v>
      </c>
      <c r="AF67" s="8"/>
      <c r="AG67" s="5">
        <v>0</v>
      </c>
      <c r="AH67" s="5">
        <v>0</v>
      </c>
      <c r="AI67" s="5">
        <v>0</v>
      </c>
      <c r="AJ67" s="5">
        <v>0</v>
      </c>
      <c r="AK67" s="5">
        <v>0</v>
      </c>
    </row>
    <row r="68" spans="4:37">
      <c r="D68" s="17" t="s">
        <v>122</v>
      </c>
      <c r="E68" s="27"/>
      <c r="F68" s="27"/>
      <c r="G68" s="5"/>
      <c r="H68" s="5"/>
      <c r="I68" s="5"/>
      <c r="J68" s="4"/>
      <c r="K68" s="4"/>
      <c r="L68" s="4"/>
      <c r="M68" s="4"/>
      <c r="N68" s="4"/>
      <c r="O68" s="5"/>
      <c r="P68" s="5"/>
      <c r="Q68" s="5"/>
      <c r="R68" s="5"/>
      <c r="S68" s="5"/>
      <c r="T68" s="5"/>
      <c r="U68" s="3">
        <f t="shared" si="10"/>
        <v>0</v>
      </c>
      <c r="V68" s="3">
        <f t="shared" si="11"/>
        <v>0</v>
      </c>
      <c r="W68" s="3">
        <f t="shared" si="12"/>
        <v>0</v>
      </c>
      <c r="X68" s="3">
        <f t="shared" si="13"/>
        <v>0</v>
      </c>
      <c r="Y68" s="3">
        <f t="shared" si="14"/>
        <v>0</v>
      </c>
      <c r="Z68" s="5"/>
      <c r="AA68" s="5"/>
      <c r="AB68" s="5"/>
      <c r="AC68" s="5"/>
      <c r="AD68" s="5"/>
      <c r="AE68" s="17" t="s">
        <v>122</v>
      </c>
      <c r="AF68" s="8"/>
      <c r="AG68" s="5">
        <v>0</v>
      </c>
      <c r="AH68" s="5">
        <v>0</v>
      </c>
      <c r="AI68" s="5">
        <v>0</v>
      </c>
      <c r="AJ68" s="5">
        <v>0</v>
      </c>
      <c r="AK68" s="5">
        <v>0</v>
      </c>
    </row>
    <row r="69" spans="4:37">
      <c r="D69" s="17" t="s">
        <v>123</v>
      </c>
      <c r="E69" s="27"/>
      <c r="F69" s="27"/>
      <c r="G69" s="5"/>
      <c r="H69" s="5"/>
      <c r="I69" s="5"/>
      <c r="J69" s="5"/>
      <c r="K69" s="5"/>
      <c r="L69" s="5"/>
      <c r="M69" s="5"/>
      <c r="N69" s="5"/>
      <c r="O69" s="5"/>
      <c r="P69" s="5"/>
      <c r="Q69" s="5"/>
      <c r="R69" s="4"/>
      <c r="S69" s="4"/>
      <c r="T69" s="4"/>
      <c r="U69" s="3">
        <f t="shared" si="10"/>
        <v>0</v>
      </c>
      <c r="V69" s="3">
        <f t="shared" si="11"/>
        <v>0</v>
      </c>
      <c r="W69" s="3">
        <f t="shared" si="12"/>
        <v>0</v>
      </c>
      <c r="X69" s="3">
        <f t="shared" si="13"/>
        <v>0</v>
      </c>
      <c r="Y69" s="3">
        <f t="shared" si="14"/>
        <v>0</v>
      </c>
      <c r="Z69" s="5"/>
      <c r="AA69" s="5"/>
      <c r="AB69" s="5"/>
      <c r="AC69" s="5"/>
      <c r="AD69" s="5"/>
      <c r="AE69" s="17" t="s">
        <v>123</v>
      </c>
      <c r="AF69" s="8"/>
      <c r="AG69" s="5">
        <v>0</v>
      </c>
      <c r="AH69" s="5">
        <v>0</v>
      </c>
      <c r="AI69" s="5">
        <v>0</v>
      </c>
      <c r="AJ69" s="5">
        <v>0</v>
      </c>
      <c r="AK69" s="5">
        <v>0</v>
      </c>
    </row>
    <row r="70" spans="4:37">
      <c r="D70" s="17" t="s">
        <v>124</v>
      </c>
      <c r="E70" s="27"/>
      <c r="F70" s="27"/>
      <c r="G70" s="5"/>
      <c r="H70" s="5"/>
      <c r="I70" s="5"/>
      <c r="J70" s="5"/>
      <c r="K70" s="5"/>
      <c r="L70" s="5"/>
      <c r="M70" s="5"/>
      <c r="N70" s="5"/>
      <c r="O70" s="5"/>
      <c r="P70" s="5"/>
      <c r="Q70" s="5"/>
      <c r="R70" s="5"/>
      <c r="S70" s="5"/>
      <c r="T70" s="5"/>
      <c r="U70" s="3">
        <f t="shared" si="10"/>
        <v>0</v>
      </c>
      <c r="V70" s="3">
        <f t="shared" si="11"/>
        <v>0</v>
      </c>
      <c r="W70" s="3">
        <f t="shared" si="12"/>
        <v>0</v>
      </c>
      <c r="X70" s="3">
        <f t="shared" si="13"/>
        <v>0</v>
      </c>
      <c r="Y70" s="3">
        <f t="shared" si="14"/>
        <v>0</v>
      </c>
      <c r="Z70" s="5"/>
      <c r="AA70" s="5"/>
      <c r="AB70" s="5"/>
      <c r="AC70" s="5"/>
      <c r="AD70" s="5"/>
      <c r="AE70" s="17" t="s">
        <v>124</v>
      </c>
      <c r="AF70" s="8"/>
      <c r="AG70" s="5">
        <v>0</v>
      </c>
      <c r="AH70" s="5">
        <v>0</v>
      </c>
      <c r="AI70" s="5">
        <v>0</v>
      </c>
      <c r="AJ70" s="5">
        <v>0</v>
      </c>
      <c r="AK70" s="5">
        <v>0</v>
      </c>
    </row>
    <row r="71" spans="4:37">
      <c r="D71" s="17" t="s">
        <v>125</v>
      </c>
      <c r="E71" s="27"/>
      <c r="F71" s="27"/>
      <c r="G71" s="5"/>
      <c r="H71" s="5"/>
      <c r="I71" s="5"/>
      <c r="J71" s="5"/>
      <c r="K71" s="5"/>
      <c r="L71" s="5"/>
      <c r="M71" s="5"/>
      <c r="N71" s="5"/>
      <c r="O71" s="5"/>
      <c r="P71" s="5"/>
      <c r="Q71" s="5"/>
      <c r="R71" s="5"/>
      <c r="S71" s="5"/>
      <c r="T71" s="5"/>
      <c r="U71" s="3">
        <f t="shared" si="10"/>
        <v>0</v>
      </c>
      <c r="V71" s="3">
        <f t="shared" si="11"/>
        <v>0</v>
      </c>
      <c r="W71" s="3">
        <f t="shared" si="12"/>
        <v>0</v>
      </c>
      <c r="X71" s="3">
        <f t="shared" si="13"/>
        <v>0</v>
      </c>
      <c r="Y71" s="3">
        <f t="shared" si="14"/>
        <v>0</v>
      </c>
      <c r="Z71" s="5"/>
      <c r="AA71" s="5"/>
      <c r="AB71" s="5"/>
      <c r="AC71" s="5"/>
      <c r="AD71" s="5"/>
      <c r="AE71" s="17" t="s">
        <v>125</v>
      </c>
      <c r="AF71" s="8"/>
      <c r="AG71" s="5">
        <v>0</v>
      </c>
      <c r="AH71" s="5">
        <v>0</v>
      </c>
      <c r="AI71" s="5">
        <v>0</v>
      </c>
      <c r="AJ71" s="5">
        <v>0</v>
      </c>
      <c r="AK71" s="5">
        <v>0</v>
      </c>
    </row>
    <row r="72" spans="4:37">
      <c r="D72" s="13" t="s">
        <v>126</v>
      </c>
      <c r="E72" s="23"/>
      <c r="F72" s="23"/>
      <c r="G72" s="3"/>
      <c r="H72" s="3"/>
      <c r="I72" s="3"/>
      <c r="J72" s="3"/>
      <c r="K72" s="3"/>
      <c r="L72" s="3"/>
      <c r="M72" s="3"/>
      <c r="N72" s="3"/>
      <c r="O72" s="3"/>
      <c r="P72" s="3"/>
      <c r="Q72" s="3"/>
      <c r="R72" s="3"/>
      <c r="S72" s="3"/>
      <c r="T72" s="3"/>
      <c r="U72" s="3">
        <f t="shared" si="10"/>
        <v>81955</v>
      </c>
      <c r="V72" s="3">
        <f t="shared" si="11"/>
        <v>86599</v>
      </c>
      <c r="W72" s="3">
        <f t="shared" si="12"/>
        <v>93651</v>
      </c>
      <c r="X72" s="3">
        <f t="shared" si="13"/>
        <v>106283</v>
      </c>
      <c r="Y72" s="3">
        <f t="shared" si="14"/>
        <v>114943</v>
      </c>
      <c r="Z72" s="3"/>
      <c r="AA72" s="3"/>
      <c r="AB72" s="3"/>
      <c r="AC72" s="3"/>
      <c r="AD72" s="3"/>
      <c r="AE72" s="13" t="s">
        <v>126</v>
      </c>
      <c r="AF72" s="8"/>
      <c r="AG72" s="3">
        <v>81955</v>
      </c>
      <c r="AH72" s="3">
        <v>86599</v>
      </c>
      <c r="AI72" s="3">
        <v>93651</v>
      </c>
      <c r="AJ72" s="3">
        <v>106283</v>
      </c>
      <c r="AK72" s="3">
        <v>114943</v>
      </c>
    </row>
    <row r="73" spans="4:37">
      <c r="D73" s="14" t="s">
        <v>127</v>
      </c>
      <c r="E73" s="24"/>
      <c r="F73" s="24"/>
      <c r="G73" s="4"/>
      <c r="H73" s="4"/>
      <c r="I73" s="4"/>
      <c r="J73" s="4"/>
      <c r="K73" s="4"/>
      <c r="L73" s="4"/>
      <c r="M73" s="4"/>
      <c r="N73" s="4"/>
      <c r="O73" s="4"/>
      <c r="P73" s="4"/>
      <c r="Q73" s="4"/>
      <c r="R73" s="4"/>
      <c r="S73" s="4"/>
      <c r="T73" s="4"/>
      <c r="U73" s="3">
        <f t="shared" si="10"/>
        <v>81955</v>
      </c>
      <c r="V73" s="3">
        <f t="shared" si="11"/>
        <v>86599</v>
      </c>
      <c r="W73" s="3">
        <f t="shared" si="12"/>
        <v>93651</v>
      </c>
      <c r="X73" s="3">
        <f t="shared" si="13"/>
        <v>106283</v>
      </c>
      <c r="Y73" s="3">
        <f t="shared" si="14"/>
        <v>114943</v>
      </c>
      <c r="Z73" s="4"/>
      <c r="AA73" s="4"/>
      <c r="AB73" s="4"/>
      <c r="AC73" s="4"/>
      <c r="AD73" s="4"/>
      <c r="AE73" s="14" t="s">
        <v>127</v>
      </c>
      <c r="AF73" s="8"/>
      <c r="AG73" s="4">
        <v>81955</v>
      </c>
      <c r="AH73" s="4">
        <v>86599</v>
      </c>
      <c r="AI73" s="4">
        <v>93651</v>
      </c>
      <c r="AJ73" s="4">
        <v>106283</v>
      </c>
      <c r="AK73" s="4">
        <v>114943</v>
      </c>
    </row>
    <row r="74" spans="4:37">
      <c r="D74" s="14" t="s">
        <v>128</v>
      </c>
      <c r="E74" s="24"/>
      <c r="F74" s="24"/>
      <c r="G74" s="5"/>
      <c r="H74" s="5"/>
      <c r="I74" s="5"/>
      <c r="J74" s="5"/>
      <c r="K74" s="5"/>
      <c r="L74" s="5"/>
      <c r="M74" s="5"/>
      <c r="N74" s="5"/>
      <c r="O74" s="5"/>
      <c r="P74" s="5"/>
      <c r="Q74" s="5"/>
      <c r="R74" s="5"/>
      <c r="S74" s="5"/>
      <c r="T74" s="5"/>
      <c r="U74" s="3">
        <f t="shared" si="10"/>
        <v>0</v>
      </c>
      <c r="V74" s="3">
        <f t="shared" si="11"/>
        <v>0</v>
      </c>
      <c r="W74" s="3">
        <f t="shared" si="12"/>
        <v>0</v>
      </c>
      <c r="X74" s="3">
        <f t="shared" si="13"/>
        <v>0</v>
      </c>
      <c r="Y74" s="3">
        <f t="shared" si="14"/>
        <v>0</v>
      </c>
      <c r="Z74" s="5"/>
      <c r="AA74" s="5"/>
      <c r="AB74" s="5"/>
      <c r="AC74" s="5"/>
      <c r="AD74" s="5"/>
      <c r="AE74" s="14" t="s">
        <v>128</v>
      </c>
      <c r="AF74" s="8"/>
      <c r="AG74" s="5">
        <v>0</v>
      </c>
      <c r="AH74" s="5">
        <v>0</v>
      </c>
      <c r="AI74" s="5">
        <v>0</v>
      </c>
      <c r="AJ74" s="5">
        <v>0</v>
      </c>
      <c r="AK74" s="5">
        <v>0</v>
      </c>
    </row>
    <row r="75" spans="4:37">
      <c r="D75" s="16" t="s">
        <v>129</v>
      </c>
      <c r="E75" s="26"/>
      <c r="F75" s="26"/>
      <c r="G75" s="3"/>
      <c r="H75" s="3"/>
      <c r="I75" s="3"/>
      <c r="J75" s="3"/>
      <c r="K75" s="3"/>
      <c r="L75" s="3"/>
      <c r="M75" s="3"/>
      <c r="N75" s="3"/>
      <c r="O75" s="3"/>
      <c r="P75" s="3"/>
      <c r="Q75" s="3"/>
      <c r="R75" s="3"/>
      <c r="S75" s="3"/>
      <c r="T75" s="3"/>
      <c r="U75" s="3">
        <f t="shared" si="10"/>
        <v>132688</v>
      </c>
      <c r="V75" s="3">
        <f t="shared" si="11"/>
        <v>131848</v>
      </c>
      <c r="W75" s="3">
        <f t="shared" si="12"/>
        <v>142713</v>
      </c>
      <c r="X75" s="3">
        <f t="shared" si="13"/>
        <v>157064</v>
      </c>
      <c r="Y75" s="3">
        <f t="shared" si="14"/>
        <v>188355</v>
      </c>
      <c r="Z75" s="3"/>
      <c r="AA75" s="3"/>
      <c r="AB75" s="3"/>
      <c r="AC75" s="3"/>
      <c r="AD75" s="3"/>
      <c r="AE75" s="16" t="s">
        <v>129</v>
      </c>
      <c r="AF75" s="8"/>
      <c r="AG75" s="3">
        <v>132688</v>
      </c>
      <c r="AH75" s="3">
        <v>131848</v>
      </c>
      <c r="AI75" s="3">
        <v>142713</v>
      </c>
      <c r="AJ75" s="3">
        <v>157064</v>
      </c>
      <c r="AK75" s="3">
        <v>188355</v>
      </c>
    </row>
    <row r="76" spans="4:37">
      <c r="L76" s="1"/>
      <c r="M76" s="1"/>
      <c r="N76" s="1"/>
      <c r="O76" s="1"/>
      <c r="P76" s="1"/>
      <c r="Q76" s="1"/>
      <c r="R76" s="1"/>
      <c r="S76" s="1"/>
      <c r="T76" s="1"/>
      <c r="U76" s="1"/>
      <c r="V76" s="1"/>
      <c r="W76" s="1"/>
      <c r="X76" s="1"/>
      <c r="Y76" s="3">
        <f t="shared" ref="Y76" si="15">AK76</f>
        <v>0</v>
      </c>
      <c r="Z76" s="1"/>
      <c r="AA76" s="1"/>
      <c r="AB76" s="1"/>
      <c r="AC76" s="1"/>
      <c r="AD76" s="1"/>
      <c r="AE76" s="1"/>
    </row>
    <row r="77" spans="4:37">
      <c r="D77" s="16" t="s">
        <v>130</v>
      </c>
      <c r="E77" s="26"/>
      <c r="F77" s="26"/>
      <c r="G77" s="3"/>
      <c r="H77" s="3"/>
      <c r="I77" s="3"/>
      <c r="J77" s="3">
        <v>71458</v>
      </c>
      <c r="K77" s="3">
        <v>108996</v>
      </c>
      <c r="L77" s="3">
        <v>98834</v>
      </c>
      <c r="M77" s="3">
        <v>110437</v>
      </c>
      <c r="N77" s="3">
        <v>121542</v>
      </c>
      <c r="O77" s="3">
        <v>137933</v>
      </c>
      <c r="P77" s="3">
        <v>152678</v>
      </c>
      <c r="Q77" s="3">
        <v>143508</v>
      </c>
      <c r="R77" s="3">
        <v>182738</v>
      </c>
      <c r="S77" s="3">
        <v>205054</v>
      </c>
      <c r="T77" s="3">
        <v>218927</v>
      </c>
      <c r="U77" s="3">
        <v>240509</v>
      </c>
      <c r="V77" s="3">
        <v>271099</v>
      </c>
      <c r="W77" s="3">
        <v>264729</v>
      </c>
      <c r="X77" s="3">
        <v>213997</v>
      </c>
      <c r="Y77" s="3">
        <v>286796</v>
      </c>
      <c r="Z77" s="3"/>
      <c r="AA77" s="3"/>
      <c r="AB77" s="3"/>
      <c r="AC77" s="3"/>
      <c r="AD77" s="3"/>
      <c r="AE77" s="16" t="s">
        <v>130</v>
      </c>
      <c r="AF77" s="8"/>
      <c r="AG77" s="3">
        <v>240509</v>
      </c>
      <c r="AH77" s="3">
        <v>271099</v>
      </c>
      <c r="AI77" s="3">
        <v>264729</v>
      </c>
      <c r="AJ77" s="3">
        <v>213997</v>
      </c>
      <c r="AK77" s="3">
        <v>286796</v>
      </c>
    </row>
    <row r="78" spans="4:37">
      <c r="D78" s="16" t="s">
        <v>131</v>
      </c>
      <c r="E78" s="26"/>
      <c r="F78" s="26"/>
      <c r="G78" s="3"/>
      <c r="H78" s="2"/>
      <c r="I78" s="3"/>
      <c r="J78" s="2">
        <v>40</v>
      </c>
      <c r="K78" s="2">
        <v>50</v>
      </c>
      <c r="L78" s="2">
        <v>15</v>
      </c>
      <c r="M78" s="2">
        <v>30</v>
      </c>
      <c r="N78" s="2">
        <v>57</v>
      </c>
      <c r="O78" s="2">
        <v>132</v>
      </c>
      <c r="P78" s="2">
        <v>498</v>
      </c>
      <c r="Q78" s="2">
        <v>0</v>
      </c>
      <c r="R78" s="2">
        <v>0</v>
      </c>
      <c r="S78" s="2">
        <v>49</v>
      </c>
      <c r="T78" s="2">
        <v>0</v>
      </c>
      <c r="U78" s="2">
        <v>0</v>
      </c>
      <c r="V78" s="2">
        <v>12</v>
      </c>
      <c r="W78" s="2">
        <v>0</v>
      </c>
      <c r="X78" s="2">
        <v>0</v>
      </c>
      <c r="Y78" s="2">
        <v>4</v>
      </c>
      <c r="Z78" s="3"/>
      <c r="AA78" s="3"/>
      <c r="AB78" s="3"/>
      <c r="AC78" s="3"/>
      <c r="AD78" s="3"/>
      <c r="AE78" s="16" t="s">
        <v>131</v>
      </c>
      <c r="AF78" s="8"/>
      <c r="AG78" s="2">
        <v>0</v>
      </c>
      <c r="AH78" s="2">
        <v>12</v>
      </c>
      <c r="AI78" s="2">
        <v>0</v>
      </c>
      <c r="AJ78" s="2">
        <v>0</v>
      </c>
      <c r="AK78" s="2">
        <v>4</v>
      </c>
    </row>
    <row r="79" spans="4:37">
      <c r="D79" s="16" t="s">
        <v>132</v>
      </c>
      <c r="E79" s="26"/>
      <c r="F79" s="26"/>
      <c r="G79" s="3"/>
      <c r="H79" s="3"/>
      <c r="I79" s="3"/>
      <c r="J79" s="3">
        <v>71418</v>
      </c>
      <c r="K79" s="3">
        <v>108946</v>
      </c>
      <c r="L79" s="3">
        <v>98819</v>
      </c>
      <c r="M79" s="3">
        <v>110407</v>
      </c>
      <c r="N79" s="3">
        <v>121486</v>
      </c>
      <c r="O79" s="3">
        <v>137802</v>
      </c>
      <c r="P79" s="3">
        <v>152180</v>
      </c>
      <c r="Q79" s="3">
        <v>143508</v>
      </c>
      <c r="R79" s="3">
        <v>182738</v>
      </c>
      <c r="S79" s="3">
        <v>205005</v>
      </c>
      <c r="T79" s="3">
        <v>218927</v>
      </c>
      <c r="U79" s="3">
        <v>240509</v>
      </c>
      <c r="V79" s="3">
        <v>271088</v>
      </c>
      <c r="W79" s="3">
        <v>264729</v>
      </c>
      <c r="X79" s="3">
        <v>213997</v>
      </c>
      <c r="Y79" s="3">
        <v>286792</v>
      </c>
      <c r="Z79" s="3"/>
      <c r="AA79" s="3"/>
      <c r="AB79" s="3"/>
      <c r="AC79" s="3"/>
      <c r="AD79" s="3"/>
      <c r="AE79" s="16" t="s">
        <v>132</v>
      </c>
      <c r="AF79" s="8"/>
      <c r="AG79" s="3">
        <v>240509</v>
      </c>
      <c r="AH79" s="3">
        <v>271088</v>
      </c>
      <c r="AI79" s="3">
        <v>264729</v>
      </c>
      <c r="AJ79" s="3">
        <v>213997</v>
      </c>
      <c r="AK79" s="3">
        <v>286792</v>
      </c>
    </row>
    <row r="80" spans="4:37">
      <c r="D80" s="16" t="s">
        <v>133</v>
      </c>
      <c r="E80" s="26"/>
      <c r="F80" s="26"/>
      <c r="G80" s="3"/>
      <c r="H80" s="3"/>
      <c r="I80" s="3"/>
      <c r="J80" s="3">
        <v>44675</v>
      </c>
      <c r="K80" s="3">
        <v>59636</v>
      </c>
      <c r="L80" s="3">
        <v>54169</v>
      </c>
      <c r="M80" s="3">
        <v>66610</v>
      </c>
      <c r="N80" s="3">
        <v>76019</v>
      </c>
      <c r="O80" s="3">
        <v>91460</v>
      </c>
      <c r="P80" s="3">
        <v>106059</v>
      </c>
      <c r="Q80" s="3">
        <v>94914</v>
      </c>
      <c r="R80" s="3">
        <v>124672</v>
      </c>
      <c r="S80" s="3">
        <v>135994</v>
      </c>
      <c r="T80" s="3">
        <v>153270</v>
      </c>
      <c r="U80" s="3">
        <v>168496</v>
      </c>
      <c r="V80" s="3">
        <v>190089</v>
      </c>
      <c r="W80" s="3">
        <v>181561</v>
      </c>
      <c r="X80" s="3">
        <v>146758</v>
      </c>
      <c r="Y80" s="3">
        <v>179657</v>
      </c>
      <c r="Z80" s="3"/>
      <c r="AA80" s="3"/>
      <c r="AB80" s="3"/>
      <c r="AC80" s="3"/>
      <c r="AD80" s="3"/>
      <c r="AE80" s="16" t="s">
        <v>133</v>
      </c>
      <c r="AF80" s="8"/>
      <c r="AG80" s="3">
        <v>168496</v>
      </c>
      <c r="AH80" s="3">
        <v>190089</v>
      </c>
      <c r="AI80" s="3">
        <v>181561</v>
      </c>
      <c r="AJ80" s="3">
        <v>146758</v>
      </c>
      <c r="AK80" s="3">
        <v>179657</v>
      </c>
    </row>
    <row r="81" spans="4:37">
      <c r="D81" s="16" t="s">
        <v>134</v>
      </c>
      <c r="E81" s="26"/>
      <c r="F81" s="26"/>
      <c r="G81" s="3"/>
      <c r="H81" s="3"/>
      <c r="I81" s="3"/>
      <c r="J81" s="3">
        <v>26742</v>
      </c>
      <c r="K81" s="3">
        <v>49310</v>
      </c>
      <c r="L81" s="3">
        <v>44650</v>
      </c>
      <c r="M81" s="3">
        <v>43797</v>
      </c>
      <c r="N81" s="3">
        <v>45467</v>
      </c>
      <c r="O81" s="3">
        <v>46342</v>
      </c>
      <c r="P81" s="3">
        <v>46122</v>
      </c>
      <c r="Q81" s="3">
        <v>48594</v>
      </c>
      <c r="R81" s="3">
        <v>58066</v>
      </c>
      <c r="S81" s="3">
        <v>69012</v>
      </c>
      <c r="T81" s="3">
        <v>65657</v>
      </c>
      <c r="U81" s="3">
        <v>72014</v>
      </c>
      <c r="V81" s="3">
        <v>80999</v>
      </c>
      <c r="W81" s="3">
        <v>83168</v>
      </c>
      <c r="X81" s="3">
        <v>67239</v>
      </c>
      <c r="Y81" s="3">
        <v>107135</v>
      </c>
      <c r="Z81" s="3"/>
      <c r="AA81" s="3"/>
      <c r="AB81" s="3"/>
      <c r="AC81" s="3"/>
      <c r="AD81" s="3"/>
      <c r="AE81" s="16" t="s">
        <v>134</v>
      </c>
      <c r="AF81" s="8"/>
      <c r="AG81" s="3">
        <v>72014</v>
      </c>
      <c r="AH81" s="3">
        <v>80999</v>
      </c>
      <c r="AI81" s="3">
        <v>83168</v>
      </c>
      <c r="AJ81" s="3">
        <v>67239</v>
      </c>
      <c r="AK81" s="3">
        <v>107135</v>
      </c>
    </row>
    <row r="82" spans="4:37">
      <c r="D82" s="16" t="s">
        <v>135</v>
      </c>
      <c r="E82" s="26"/>
      <c r="F82" s="26"/>
      <c r="G82" s="2"/>
      <c r="H82" s="2"/>
      <c r="I82" s="2"/>
      <c r="J82" s="2">
        <v>239</v>
      </c>
      <c r="K82" s="2">
        <v>650</v>
      </c>
      <c r="L82" s="2">
        <v>78</v>
      </c>
      <c r="M82" s="3">
        <v>3242</v>
      </c>
      <c r="N82" s="2">
        <v>293</v>
      </c>
      <c r="O82" s="2">
        <v>543</v>
      </c>
      <c r="P82" s="2">
        <v>119</v>
      </c>
      <c r="Q82" s="2">
        <v>14</v>
      </c>
      <c r="R82" s="2">
        <v>253</v>
      </c>
      <c r="S82" s="2">
        <v>382</v>
      </c>
      <c r="T82" s="2">
        <v>366</v>
      </c>
      <c r="U82" s="2">
        <v>27</v>
      </c>
      <c r="V82" s="2">
        <v>170</v>
      </c>
      <c r="W82" s="2">
        <v>293</v>
      </c>
      <c r="X82" s="2">
        <v>383</v>
      </c>
      <c r="Y82" s="2">
        <v>578</v>
      </c>
      <c r="Z82" s="3"/>
      <c r="AA82" s="3"/>
      <c r="AB82" s="3"/>
      <c r="AC82" s="3"/>
      <c r="AD82" s="3"/>
      <c r="AE82" s="16" t="s">
        <v>135</v>
      </c>
      <c r="AF82" s="8"/>
      <c r="AG82" s="2">
        <v>27</v>
      </c>
      <c r="AH82" s="2">
        <v>170</v>
      </c>
      <c r="AI82" s="2">
        <v>293</v>
      </c>
      <c r="AJ82" s="2">
        <v>383</v>
      </c>
      <c r="AK82" s="2">
        <v>578</v>
      </c>
    </row>
    <row r="83" spans="4:37">
      <c r="D83" s="12" t="s">
        <v>136</v>
      </c>
      <c r="E83" s="22"/>
      <c r="F83" s="22"/>
      <c r="G83" s="3"/>
      <c r="H83" s="3"/>
      <c r="I83" s="3"/>
      <c r="J83" s="2">
        <v>523</v>
      </c>
      <c r="K83" s="2">
        <v>209</v>
      </c>
      <c r="L83" s="2">
        <v>81</v>
      </c>
      <c r="M83" s="2">
        <v>399</v>
      </c>
      <c r="N83" s="3">
        <v>1086</v>
      </c>
      <c r="O83" s="3">
        <v>3512</v>
      </c>
      <c r="P83" s="3">
        <v>2155</v>
      </c>
      <c r="Q83" s="3">
        <v>1666</v>
      </c>
      <c r="R83" s="2">
        <v>645</v>
      </c>
      <c r="S83" s="2">
        <v>282</v>
      </c>
      <c r="T83" s="2">
        <v>131</v>
      </c>
      <c r="U83" s="2">
        <v>424</v>
      </c>
      <c r="V83" s="3">
        <v>1081</v>
      </c>
      <c r="W83" s="2">
        <v>213</v>
      </c>
      <c r="X83" s="2">
        <v>898</v>
      </c>
      <c r="Y83" s="2">
        <v>528</v>
      </c>
      <c r="Z83" s="3"/>
      <c r="AA83" s="3"/>
      <c r="AB83" s="3"/>
      <c r="AC83" s="3"/>
      <c r="AD83" s="3"/>
      <c r="AE83" s="12" t="s">
        <v>136</v>
      </c>
      <c r="AF83" s="8"/>
      <c r="AG83" s="2">
        <v>424</v>
      </c>
      <c r="AH83" s="3">
        <v>1081</v>
      </c>
      <c r="AI83" s="2">
        <v>213</v>
      </c>
      <c r="AJ83" s="2">
        <v>898</v>
      </c>
      <c r="AK83" s="2">
        <v>528</v>
      </c>
    </row>
    <row r="84" spans="4:37">
      <c r="D84" s="18" t="s">
        <v>137</v>
      </c>
      <c r="E84" s="28"/>
      <c r="F84" s="28"/>
      <c r="G84" s="3"/>
      <c r="H84" s="3"/>
      <c r="I84" s="3"/>
      <c r="J84" s="2">
        <v>523</v>
      </c>
      <c r="K84" s="2">
        <v>209</v>
      </c>
      <c r="L84" s="2">
        <v>0</v>
      </c>
      <c r="M84" s="2">
        <v>355</v>
      </c>
      <c r="N84" s="3">
        <v>1086</v>
      </c>
      <c r="O84" s="3">
        <v>3512</v>
      </c>
      <c r="P84" s="3">
        <v>2155</v>
      </c>
      <c r="Q84" s="3">
        <v>1666</v>
      </c>
      <c r="R84" s="2">
        <v>466</v>
      </c>
      <c r="S84" s="2">
        <v>280</v>
      </c>
      <c r="T84" s="2">
        <v>131</v>
      </c>
      <c r="U84" s="2">
        <v>424</v>
      </c>
      <c r="V84" s="3">
        <v>1081</v>
      </c>
      <c r="W84" s="2">
        <v>213</v>
      </c>
      <c r="X84" s="2">
        <v>898</v>
      </c>
      <c r="Y84" s="2">
        <v>528</v>
      </c>
      <c r="Z84" s="3"/>
      <c r="AA84" s="3"/>
      <c r="AB84" s="3"/>
      <c r="AC84" s="3"/>
      <c r="AD84" s="3"/>
      <c r="AE84" s="18" t="s">
        <v>137</v>
      </c>
      <c r="AF84" s="8"/>
      <c r="AG84" s="2">
        <v>424</v>
      </c>
      <c r="AH84" s="3">
        <v>1081</v>
      </c>
      <c r="AI84" s="2">
        <v>213</v>
      </c>
      <c r="AJ84" s="2">
        <v>898</v>
      </c>
      <c r="AK84" s="2">
        <v>528</v>
      </c>
    </row>
    <row r="85" spans="4:37" ht="30">
      <c r="D85" s="16" t="s">
        <v>138</v>
      </c>
      <c r="E85" s="26"/>
      <c r="F85" s="26"/>
      <c r="G85" s="2"/>
      <c r="H85" s="2"/>
      <c r="I85" s="2"/>
      <c r="J85" s="2">
        <v>0</v>
      </c>
      <c r="K85" s="2">
        <v>0</v>
      </c>
      <c r="L85" s="2">
        <v>0</v>
      </c>
      <c r="M85" s="2">
        <v>0</v>
      </c>
      <c r="N85" s="2">
        <v>0</v>
      </c>
      <c r="O85" s="2">
        <v>0</v>
      </c>
      <c r="P85" s="2">
        <v>0</v>
      </c>
      <c r="Q85" s="2">
        <v>0</v>
      </c>
      <c r="R85" s="2">
        <v>0</v>
      </c>
      <c r="S85" s="2">
        <v>0</v>
      </c>
      <c r="T85" s="2">
        <v>0</v>
      </c>
      <c r="U85" s="2">
        <v>0</v>
      </c>
      <c r="V85" s="2">
        <v>0</v>
      </c>
      <c r="W85" s="2">
        <v>0</v>
      </c>
      <c r="X85" s="2">
        <v>0</v>
      </c>
      <c r="Y85" s="2">
        <v>0</v>
      </c>
      <c r="Z85" s="2"/>
      <c r="AA85" s="2"/>
      <c r="AB85" s="2"/>
      <c r="AC85" s="2"/>
      <c r="AD85" s="2"/>
      <c r="AE85" s="16" t="s">
        <v>138</v>
      </c>
      <c r="AF85" s="8"/>
      <c r="AG85" s="2">
        <v>0</v>
      </c>
      <c r="AH85" s="2">
        <v>0</v>
      </c>
      <c r="AI85" s="2">
        <v>0</v>
      </c>
      <c r="AJ85" s="2">
        <v>0</v>
      </c>
      <c r="AK85" s="2">
        <v>0</v>
      </c>
    </row>
    <row r="86" spans="4:37">
      <c r="D86" s="16" t="s">
        <v>139</v>
      </c>
      <c r="E86" s="26"/>
      <c r="F86" s="26"/>
      <c r="G86" s="3"/>
      <c r="H86" s="2"/>
      <c r="I86" s="3"/>
      <c r="J86" s="3">
        <v>11488</v>
      </c>
      <c r="K86" s="3">
        <v>14993</v>
      </c>
      <c r="L86" s="3">
        <v>14557</v>
      </c>
      <c r="M86" s="3">
        <v>16096</v>
      </c>
      <c r="N86" s="3">
        <v>19879</v>
      </c>
      <c r="O86" s="3">
        <v>19045</v>
      </c>
      <c r="P86" s="3">
        <v>22547</v>
      </c>
      <c r="Q86" s="3">
        <v>24405</v>
      </c>
      <c r="R86" s="3">
        <v>25946</v>
      </c>
      <c r="S86" s="3">
        <v>29491</v>
      </c>
      <c r="T86" s="3">
        <v>26712</v>
      </c>
      <c r="U86" s="3">
        <v>30681</v>
      </c>
      <c r="V86" s="3">
        <v>32774</v>
      </c>
      <c r="W86" s="3">
        <v>33987</v>
      </c>
      <c r="X86" s="3">
        <v>25381</v>
      </c>
      <c r="Y86" s="3">
        <v>32675</v>
      </c>
      <c r="Z86" s="3"/>
      <c r="AA86" s="3"/>
      <c r="AB86" s="3"/>
      <c r="AC86" s="3"/>
      <c r="AD86" s="3"/>
      <c r="AE86" s="16" t="s">
        <v>139</v>
      </c>
      <c r="AF86" s="8"/>
      <c r="AG86" s="3">
        <v>30681</v>
      </c>
      <c r="AH86" s="3">
        <v>32774</v>
      </c>
      <c r="AI86" s="3">
        <v>33987</v>
      </c>
      <c r="AJ86" s="3">
        <v>25381</v>
      </c>
      <c r="AK86" s="3">
        <v>32675</v>
      </c>
    </row>
    <row r="87" spans="4:37">
      <c r="D87" s="16" t="s">
        <v>140</v>
      </c>
      <c r="E87" s="26"/>
      <c r="F87" s="26"/>
      <c r="G87" s="3"/>
      <c r="H87" s="3"/>
      <c r="I87" s="3"/>
      <c r="J87" s="3">
        <v>4321</v>
      </c>
      <c r="K87" s="3">
        <v>6485</v>
      </c>
      <c r="L87" s="3">
        <v>6635</v>
      </c>
      <c r="M87" s="3">
        <v>8880</v>
      </c>
      <c r="N87" s="3">
        <v>8619</v>
      </c>
      <c r="O87" s="3">
        <v>9478</v>
      </c>
      <c r="P87" s="3">
        <v>9305</v>
      </c>
      <c r="Q87" s="3">
        <v>9317</v>
      </c>
      <c r="R87" s="3">
        <v>11662</v>
      </c>
      <c r="S87" s="3">
        <v>14533</v>
      </c>
      <c r="T87" s="3">
        <v>13373</v>
      </c>
      <c r="U87" s="3">
        <v>14859</v>
      </c>
      <c r="V87" s="3">
        <v>14762</v>
      </c>
      <c r="W87" s="3">
        <v>14208</v>
      </c>
      <c r="X87" s="3">
        <v>12044</v>
      </c>
      <c r="Y87" s="3">
        <v>18095</v>
      </c>
      <c r="Z87" s="3"/>
      <c r="AA87" s="3"/>
      <c r="AB87" s="3"/>
      <c r="AC87" s="3"/>
      <c r="AD87" s="3"/>
      <c r="AE87" s="16" t="s">
        <v>140</v>
      </c>
      <c r="AF87" s="8"/>
      <c r="AG87" s="3">
        <v>14859</v>
      </c>
      <c r="AH87" s="3">
        <v>14762</v>
      </c>
      <c r="AI87" s="3">
        <v>14208</v>
      </c>
      <c r="AJ87" s="3">
        <v>12044</v>
      </c>
      <c r="AK87" s="3">
        <v>18095</v>
      </c>
    </row>
    <row r="88" spans="4:37" ht="30">
      <c r="D88" s="16" t="s">
        <v>141</v>
      </c>
      <c r="E88" s="26"/>
      <c r="F88" s="26"/>
      <c r="G88" s="3"/>
      <c r="H88" s="3"/>
      <c r="I88" s="3"/>
      <c r="J88" s="3">
        <v>10649</v>
      </c>
      <c r="K88" s="3">
        <v>28273</v>
      </c>
      <c r="L88" s="3">
        <v>23455</v>
      </c>
      <c r="M88" s="3">
        <v>21664</v>
      </c>
      <c r="N88" s="3">
        <v>16176</v>
      </c>
      <c r="O88" s="3">
        <v>14850</v>
      </c>
      <c r="P88" s="3">
        <v>12234</v>
      </c>
      <c r="Q88" s="3">
        <v>13220</v>
      </c>
      <c r="R88" s="3">
        <v>20065</v>
      </c>
      <c r="S88" s="3">
        <v>25088</v>
      </c>
      <c r="T88" s="3">
        <v>25806</v>
      </c>
      <c r="U88" s="3">
        <v>26077</v>
      </c>
      <c r="V88" s="3">
        <v>32551</v>
      </c>
      <c r="W88" s="3">
        <v>35054</v>
      </c>
      <c r="X88" s="3">
        <v>29299</v>
      </c>
      <c r="Y88" s="3">
        <v>56415</v>
      </c>
      <c r="Z88" s="3"/>
      <c r="AA88" s="3"/>
      <c r="AB88" s="3"/>
      <c r="AC88" s="3"/>
      <c r="AD88" s="3"/>
      <c r="AE88" s="16" t="s">
        <v>141</v>
      </c>
      <c r="AF88" s="8"/>
      <c r="AG88" s="3">
        <v>26077</v>
      </c>
      <c r="AH88" s="3">
        <v>32551</v>
      </c>
      <c r="AI88" s="3">
        <v>35054</v>
      </c>
      <c r="AJ88" s="3">
        <v>29299</v>
      </c>
      <c r="AK88" s="3">
        <v>56415</v>
      </c>
    </row>
    <row r="89" spans="4:37">
      <c r="D89" s="16" t="s">
        <v>142</v>
      </c>
      <c r="E89" s="26"/>
      <c r="F89" s="26"/>
      <c r="G89" s="3"/>
      <c r="H89" s="3"/>
      <c r="I89" s="2"/>
      <c r="J89" s="2">
        <v>59</v>
      </c>
      <c r="K89" s="2">
        <v>20</v>
      </c>
      <c r="L89" s="2">
        <v>71</v>
      </c>
      <c r="M89" s="2">
        <v>12</v>
      </c>
      <c r="N89" s="2">
        <v>41</v>
      </c>
      <c r="O89" s="2">
        <v>398</v>
      </c>
      <c r="P89" s="2">
        <v>231</v>
      </c>
      <c r="Q89" s="2">
        <v>717</v>
      </c>
      <c r="R89" s="2">
        <v>5</v>
      </c>
      <c r="S89" s="2">
        <v>1</v>
      </c>
      <c r="T89" s="2">
        <v>204</v>
      </c>
      <c r="U89" s="3">
        <v>1202</v>
      </c>
      <c r="V89" s="2">
        <v>157</v>
      </c>
      <c r="W89" s="2">
        <v>0</v>
      </c>
      <c r="X89" s="2">
        <v>933</v>
      </c>
      <c r="Y89" s="2">
        <v>6</v>
      </c>
      <c r="Z89" s="2"/>
      <c r="AA89" s="2"/>
      <c r="AB89" s="2"/>
      <c r="AC89" s="2"/>
      <c r="AD89" s="2"/>
      <c r="AE89" s="16" t="s">
        <v>142</v>
      </c>
      <c r="AF89" s="8"/>
      <c r="AG89" s="3">
        <v>1202</v>
      </c>
      <c r="AH89" s="2">
        <v>157</v>
      </c>
      <c r="AI89" s="2">
        <v>0</v>
      </c>
      <c r="AJ89" s="2">
        <v>933</v>
      </c>
      <c r="AK89" s="2">
        <v>6</v>
      </c>
    </row>
    <row r="90" spans="4:37">
      <c r="D90" s="16" t="s">
        <v>143</v>
      </c>
      <c r="E90" s="26"/>
      <c r="F90" s="26"/>
      <c r="G90" s="2"/>
      <c r="H90" s="2"/>
      <c r="I90" s="2"/>
      <c r="J90" s="2">
        <v>26</v>
      </c>
      <c r="K90" s="2">
        <v>130</v>
      </c>
      <c r="L90" s="2">
        <v>619</v>
      </c>
      <c r="M90" s="2">
        <v>150</v>
      </c>
      <c r="N90" s="2">
        <v>217</v>
      </c>
      <c r="O90" s="2">
        <v>305</v>
      </c>
      <c r="P90" s="2">
        <v>276</v>
      </c>
      <c r="Q90" s="2">
        <v>740</v>
      </c>
      <c r="R90" s="2">
        <v>151</v>
      </c>
      <c r="S90" s="2">
        <v>414</v>
      </c>
      <c r="T90" s="2">
        <v>194</v>
      </c>
      <c r="U90" s="3">
        <v>1352</v>
      </c>
      <c r="V90" s="2">
        <v>559</v>
      </c>
      <c r="W90" s="2">
        <v>737</v>
      </c>
      <c r="X90" s="2">
        <v>824</v>
      </c>
      <c r="Y90" s="3">
        <v>1429</v>
      </c>
      <c r="Z90" s="3"/>
      <c r="AA90" s="3"/>
      <c r="AB90" s="3"/>
      <c r="AC90" s="3"/>
      <c r="AD90" s="3"/>
      <c r="AE90" s="16" t="s">
        <v>143</v>
      </c>
      <c r="AF90" s="8"/>
      <c r="AG90" s="3">
        <v>1352</v>
      </c>
      <c r="AH90" s="2">
        <v>559</v>
      </c>
      <c r="AI90" s="2">
        <v>737</v>
      </c>
      <c r="AJ90" s="2">
        <v>824</v>
      </c>
      <c r="AK90" s="3">
        <v>1429</v>
      </c>
    </row>
    <row r="91" spans="4:37">
      <c r="D91" s="16" t="s">
        <v>144</v>
      </c>
      <c r="E91" s="26"/>
      <c r="F91" s="26"/>
      <c r="G91" s="3"/>
      <c r="H91" s="3"/>
      <c r="I91" s="2"/>
      <c r="J91" s="2">
        <v>33</v>
      </c>
      <c r="K91" s="2">
        <v>-110</v>
      </c>
      <c r="L91" s="2">
        <v>-548</v>
      </c>
      <c r="M91" s="2">
        <v>-138</v>
      </c>
      <c r="N91" s="2">
        <v>-176</v>
      </c>
      <c r="O91" s="2">
        <v>94</v>
      </c>
      <c r="P91" s="2">
        <v>-45</v>
      </c>
      <c r="Q91" s="2">
        <v>-23</v>
      </c>
      <c r="R91" s="2">
        <v>-146</v>
      </c>
      <c r="S91" s="2">
        <v>-413</v>
      </c>
      <c r="T91" s="2">
        <v>10</v>
      </c>
      <c r="U91" s="2">
        <v>-150</v>
      </c>
      <c r="V91" s="2">
        <v>-402</v>
      </c>
      <c r="W91" s="2">
        <v>-737</v>
      </c>
      <c r="X91" s="2">
        <v>109</v>
      </c>
      <c r="Y91" s="3">
        <v>-1423</v>
      </c>
      <c r="Z91" s="2"/>
      <c r="AA91" s="2"/>
      <c r="AB91" s="2"/>
      <c r="AC91" s="2"/>
      <c r="AD91" s="2"/>
      <c r="AE91" s="16" t="s">
        <v>144</v>
      </c>
      <c r="AF91" s="8"/>
      <c r="AG91" s="2">
        <v>-150</v>
      </c>
      <c r="AH91" s="2">
        <v>-402</v>
      </c>
      <c r="AI91" s="2">
        <v>-737</v>
      </c>
      <c r="AJ91" s="2">
        <v>109</v>
      </c>
      <c r="AK91" s="3">
        <v>-1423</v>
      </c>
    </row>
    <row r="92" spans="4:37">
      <c r="D92" s="16" t="s">
        <v>145</v>
      </c>
      <c r="E92" s="26"/>
      <c r="F92" s="26"/>
      <c r="G92" s="3"/>
      <c r="H92" s="3"/>
      <c r="I92" s="3"/>
      <c r="J92" s="3">
        <v>10682</v>
      </c>
      <c r="K92" s="3">
        <v>28163</v>
      </c>
      <c r="L92" s="3">
        <v>22907</v>
      </c>
      <c r="M92" s="3">
        <v>21525</v>
      </c>
      <c r="N92" s="3">
        <v>16000</v>
      </c>
      <c r="O92" s="3">
        <v>14943</v>
      </c>
      <c r="P92" s="3">
        <v>12189</v>
      </c>
      <c r="Q92" s="3">
        <v>13198</v>
      </c>
      <c r="R92" s="3">
        <v>19919</v>
      </c>
      <c r="S92" s="3">
        <v>24675</v>
      </c>
      <c r="T92" s="3">
        <v>25817</v>
      </c>
      <c r="U92" s="3">
        <v>25927</v>
      </c>
      <c r="V92" s="3">
        <v>32149</v>
      </c>
      <c r="W92" s="3">
        <v>34316</v>
      </c>
      <c r="X92" s="3">
        <v>29408</v>
      </c>
      <c r="Y92" s="3">
        <v>54992</v>
      </c>
      <c r="Z92" s="3"/>
      <c r="AA92" s="3"/>
      <c r="AB92" s="3"/>
      <c r="AC92" s="3"/>
      <c r="AD92" s="3"/>
      <c r="AE92" s="16" t="s">
        <v>145</v>
      </c>
      <c r="AF92" s="8"/>
      <c r="AG92" s="3">
        <v>25927</v>
      </c>
      <c r="AH92" s="3">
        <v>32149</v>
      </c>
      <c r="AI92" s="3">
        <v>34316</v>
      </c>
      <c r="AJ92" s="3">
        <v>29408</v>
      </c>
      <c r="AK92" s="3">
        <v>54992</v>
      </c>
    </row>
    <row r="93" spans="4:37">
      <c r="D93" s="16" t="s">
        <v>146</v>
      </c>
      <c r="E93" s="26"/>
      <c r="F93" s="26"/>
      <c r="G93" s="2"/>
      <c r="H93" s="2"/>
      <c r="I93" s="3"/>
      <c r="J93" s="2">
        <v>716</v>
      </c>
      <c r="K93" s="3">
        <v>1093</v>
      </c>
      <c r="L93" s="3">
        <v>1530</v>
      </c>
      <c r="M93" s="3">
        <v>2112</v>
      </c>
      <c r="N93" s="3">
        <v>1232</v>
      </c>
      <c r="O93" s="3">
        <v>1377</v>
      </c>
      <c r="P93" s="3">
        <v>1276</v>
      </c>
      <c r="Q93" s="3">
        <v>1901</v>
      </c>
      <c r="R93" s="3">
        <v>2849</v>
      </c>
      <c r="S93" s="3">
        <v>4092</v>
      </c>
      <c r="T93" s="3">
        <v>5040</v>
      </c>
      <c r="U93" s="3">
        <v>4927</v>
      </c>
      <c r="V93" s="3">
        <v>7567</v>
      </c>
      <c r="W93" s="3">
        <v>7254</v>
      </c>
      <c r="X93" s="3">
        <v>5963</v>
      </c>
      <c r="Y93" s="3">
        <v>11411</v>
      </c>
      <c r="Z93" s="3"/>
      <c r="AA93" s="3"/>
      <c r="AB93" s="3"/>
      <c r="AC93" s="3"/>
      <c r="AD93" s="3"/>
      <c r="AE93" s="16" t="s">
        <v>146</v>
      </c>
      <c r="AF93" s="8"/>
      <c r="AG93" s="3">
        <v>4927</v>
      </c>
      <c r="AH93" s="3">
        <v>7567</v>
      </c>
      <c r="AI93" s="3">
        <v>7254</v>
      </c>
      <c r="AJ93" s="3">
        <v>5963</v>
      </c>
      <c r="AK93" s="3">
        <v>11411</v>
      </c>
    </row>
    <row r="94" spans="4:37">
      <c r="D94" s="16" t="s">
        <v>147</v>
      </c>
      <c r="E94" s="26"/>
      <c r="F94" s="26"/>
      <c r="G94" s="2"/>
      <c r="H94" s="2"/>
      <c r="I94" s="2"/>
      <c r="J94" s="2">
        <v>0</v>
      </c>
      <c r="K94" s="2">
        <v>0</v>
      </c>
      <c r="L94" s="2">
        <v>0</v>
      </c>
      <c r="M94" s="2">
        <v>0</v>
      </c>
      <c r="N94" s="2">
        <v>0</v>
      </c>
      <c r="O94" s="2">
        <v>0</v>
      </c>
      <c r="P94" s="2">
        <v>0</v>
      </c>
      <c r="Q94" s="2">
        <v>0</v>
      </c>
      <c r="R94" s="2">
        <v>0</v>
      </c>
      <c r="S94" s="2">
        <v>0</v>
      </c>
      <c r="T94" s="2">
        <v>0</v>
      </c>
      <c r="U94" s="2">
        <v>0</v>
      </c>
      <c r="V94" s="2">
        <v>0</v>
      </c>
      <c r="W94" s="2">
        <v>0</v>
      </c>
      <c r="X94" s="2">
        <v>0</v>
      </c>
      <c r="Y94" s="2">
        <v>0</v>
      </c>
      <c r="Z94" s="2"/>
      <c r="AA94" s="2"/>
      <c r="AB94" s="2"/>
      <c r="AC94" s="2"/>
      <c r="AD94" s="2"/>
      <c r="AE94" s="16" t="s">
        <v>147</v>
      </c>
      <c r="AF94" s="8"/>
      <c r="AG94" s="2">
        <v>0</v>
      </c>
      <c r="AH94" s="2">
        <v>0</v>
      </c>
      <c r="AI94" s="2">
        <v>0</v>
      </c>
      <c r="AJ94" s="2">
        <v>0</v>
      </c>
      <c r="AK94" s="2">
        <v>0</v>
      </c>
    </row>
    <row r="95" spans="4:37">
      <c r="D95" s="16" t="s">
        <v>148</v>
      </c>
      <c r="E95" s="26"/>
      <c r="F95" s="26"/>
      <c r="G95" s="2"/>
      <c r="H95" s="2"/>
      <c r="I95" s="3"/>
      <c r="J95" s="2">
        <v>716</v>
      </c>
      <c r="K95" s="3">
        <v>1093</v>
      </c>
      <c r="L95" s="3">
        <v>1530</v>
      </c>
      <c r="M95" s="3">
        <v>2112</v>
      </c>
      <c r="N95" s="3">
        <v>1232</v>
      </c>
      <c r="O95" s="3">
        <v>1377</v>
      </c>
      <c r="P95" s="3">
        <v>1276</v>
      </c>
      <c r="Q95" s="3">
        <v>1901</v>
      </c>
      <c r="R95" s="3">
        <v>2849</v>
      </c>
      <c r="S95" s="3">
        <v>4092</v>
      </c>
      <c r="T95" s="3">
        <v>5040</v>
      </c>
      <c r="U95" s="3">
        <v>4927</v>
      </c>
      <c r="V95" s="3">
        <v>7567</v>
      </c>
      <c r="W95" s="3">
        <v>7254</v>
      </c>
      <c r="X95" s="3">
        <v>5963</v>
      </c>
      <c r="Y95" s="3">
        <v>11411</v>
      </c>
      <c r="Z95" s="3"/>
      <c r="AA95" s="3"/>
      <c r="AB95" s="3"/>
      <c r="AC95" s="3"/>
      <c r="AD95" s="3"/>
      <c r="AE95" s="16" t="s">
        <v>148</v>
      </c>
      <c r="AF95" s="8"/>
      <c r="AG95" s="3">
        <v>4927</v>
      </c>
      <c r="AH95" s="3">
        <v>7567</v>
      </c>
      <c r="AI95" s="3">
        <v>7254</v>
      </c>
      <c r="AJ95" s="3">
        <v>5963</v>
      </c>
      <c r="AK95" s="3">
        <v>11411</v>
      </c>
    </row>
    <row r="96" spans="4:37" ht="30">
      <c r="D96" s="16" t="s">
        <v>149</v>
      </c>
      <c r="E96" s="26"/>
      <c r="F96" s="26"/>
      <c r="G96" s="3"/>
      <c r="H96" s="3"/>
      <c r="I96" s="3"/>
      <c r="J96" s="3">
        <v>9966</v>
      </c>
      <c r="K96" s="3">
        <v>27070</v>
      </c>
      <c r="L96" s="3">
        <v>21378</v>
      </c>
      <c r="M96" s="3">
        <v>19413</v>
      </c>
      <c r="N96" s="3">
        <v>14767</v>
      </c>
      <c r="O96" s="3">
        <v>13566</v>
      </c>
      <c r="P96" s="3">
        <v>10912</v>
      </c>
      <c r="Q96" s="3">
        <v>11297</v>
      </c>
      <c r="R96" s="3">
        <v>17070</v>
      </c>
      <c r="S96" s="3">
        <v>20583</v>
      </c>
      <c r="T96" s="3">
        <v>20777</v>
      </c>
      <c r="U96" s="3">
        <v>21000</v>
      </c>
      <c r="V96" s="3">
        <v>24582</v>
      </c>
      <c r="W96" s="3">
        <v>27062</v>
      </c>
      <c r="X96" s="3">
        <v>23446</v>
      </c>
      <c r="Y96" s="3">
        <v>43582</v>
      </c>
      <c r="Z96" s="3"/>
      <c r="AA96" s="3"/>
      <c r="AB96" s="3"/>
      <c r="AC96" s="3"/>
      <c r="AD96" s="3"/>
      <c r="AE96" s="16" t="s">
        <v>149</v>
      </c>
      <c r="AF96" s="8"/>
      <c r="AG96" s="3">
        <v>21000</v>
      </c>
      <c r="AH96" s="3">
        <v>24582</v>
      </c>
      <c r="AI96" s="3">
        <v>27062</v>
      </c>
      <c r="AJ96" s="3">
        <v>23446</v>
      </c>
      <c r="AK96" s="3">
        <v>43582</v>
      </c>
    </row>
    <row r="97" spans="4:37">
      <c r="D97" s="16" t="s">
        <v>150</v>
      </c>
      <c r="E97" s="26"/>
      <c r="F97" s="26"/>
      <c r="G97" s="2"/>
      <c r="H97" s="2"/>
      <c r="I97" s="2"/>
      <c r="J97" s="2">
        <v>0</v>
      </c>
      <c r="K97" s="2">
        <v>0</v>
      </c>
      <c r="L97" s="2">
        <v>0</v>
      </c>
      <c r="M97" s="2">
        <v>0</v>
      </c>
      <c r="N97" s="2">
        <v>0</v>
      </c>
      <c r="O97" s="2">
        <v>0</v>
      </c>
      <c r="P97" s="2">
        <v>0</v>
      </c>
      <c r="Q97" s="2">
        <v>0</v>
      </c>
      <c r="R97" s="2">
        <v>0</v>
      </c>
      <c r="S97" s="2">
        <v>0</v>
      </c>
      <c r="T97" s="2">
        <v>0</v>
      </c>
      <c r="U97" s="2">
        <v>0</v>
      </c>
      <c r="V97" s="2">
        <v>0</v>
      </c>
      <c r="W97" s="2">
        <v>0</v>
      </c>
      <c r="X97" s="2">
        <v>0</v>
      </c>
      <c r="Y97" s="2">
        <v>0</v>
      </c>
      <c r="Z97" s="2"/>
      <c r="AA97" s="2"/>
      <c r="AB97" s="2"/>
      <c r="AC97" s="2"/>
      <c r="AD97" s="2"/>
      <c r="AE97" s="16" t="s">
        <v>150</v>
      </c>
      <c r="AF97" s="8"/>
      <c r="AG97" s="2">
        <v>0</v>
      </c>
      <c r="AH97" s="2">
        <v>0</v>
      </c>
      <c r="AI97" s="2">
        <v>0</v>
      </c>
      <c r="AJ97" s="2">
        <v>0</v>
      </c>
      <c r="AK97" s="2">
        <v>0</v>
      </c>
    </row>
    <row r="98" spans="4:37" ht="30">
      <c r="D98" s="16" t="s">
        <v>151</v>
      </c>
      <c r="E98" s="26"/>
      <c r="F98" s="26"/>
      <c r="G98" s="3"/>
      <c r="H98" s="3"/>
      <c r="I98" s="3"/>
      <c r="J98" s="3">
        <v>9966</v>
      </c>
      <c r="K98" s="3">
        <v>27070</v>
      </c>
      <c r="L98" s="3">
        <v>21378</v>
      </c>
      <c r="M98" s="3">
        <v>19413</v>
      </c>
      <c r="N98" s="3">
        <v>14767</v>
      </c>
      <c r="O98" s="3">
        <v>13566</v>
      </c>
      <c r="P98" s="3">
        <v>10912</v>
      </c>
      <c r="Q98" s="3">
        <v>11297</v>
      </c>
      <c r="R98" s="3">
        <v>17070</v>
      </c>
      <c r="S98" s="3">
        <v>20583</v>
      </c>
      <c r="T98" s="3">
        <v>20777</v>
      </c>
      <c r="U98" s="3">
        <v>21000</v>
      </c>
      <c r="V98" s="3">
        <v>24582</v>
      </c>
      <c r="W98" s="3">
        <v>27062</v>
      </c>
      <c r="X98" s="3">
        <v>23446</v>
      </c>
      <c r="Y98" s="3">
        <v>43582</v>
      </c>
      <c r="Z98" s="3"/>
      <c r="AA98" s="3"/>
      <c r="AB98" s="3"/>
      <c r="AC98" s="3"/>
      <c r="AD98" s="3"/>
      <c r="AE98" s="16" t="s">
        <v>151</v>
      </c>
      <c r="AF98" s="8"/>
      <c r="AG98" s="3">
        <v>21000</v>
      </c>
      <c r="AH98" s="3">
        <v>24582</v>
      </c>
      <c r="AI98" s="3">
        <v>27062</v>
      </c>
      <c r="AJ98" s="3">
        <v>23446</v>
      </c>
      <c r="AK98" s="3">
        <v>43582</v>
      </c>
    </row>
    <row r="99" spans="4:37">
      <c r="L99" s="1"/>
      <c r="M99" s="1"/>
      <c r="N99" s="1"/>
      <c r="O99" s="1"/>
      <c r="P99" s="1"/>
      <c r="Q99" s="1"/>
      <c r="R99" s="1"/>
      <c r="S99" s="1"/>
      <c r="T99" s="1"/>
      <c r="U99" s="1"/>
      <c r="V99" s="1"/>
      <c r="W99" s="1"/>
      <c r="X99" s="1"/>
      <c r="Y99" s="3">
        <f t="shared" ref="Y99" si="16">AK99</f>
        <v>0</v>
      </c>
      <c r="Z99" s="1"/>
      <c r="AA99" s="1"/>
      <c r="AB99" s="1"/>
      <c r="AC99" s="1"/>
      <c r="AD99" s="1"/>
      <c r="AE99" s="1"/>
    </row>
    <row r="100" spans="4:37">
      <c r="D100" s="12" t="s">
        <v>152</v>
      </c>
      <c r="E100" s="22"/>
      <c r="F100" s="22"/>
      <c r="H100" s="12"/>
      <c r="I100" s="8"/>
      <c r="J100" s="2"/>
      <c r="K100" s="2"/>
      <c r="L100" s="2"/>
      <c r="M100" s="2"/>
      <c r="N100" s="2"/>
      <c r="O100" s="2"/>
      <c r="P100" s="2"/>
      <c r="Q100" s="2"/>
      <c r="R100" s="2"/>
      <c r="S100" s="2"/>
      <c r="T100" s="2"/>
      <c r="U100" s="2"/>
      <c r="V100" s="2"/>
      <c r="W100" s="2"/>
      <c r="X100" s="2"/>
      <c r="Y100" s="3"/>
      <c r="Z100" s="2"/>
      <c r="AA100" s="2"/>
      <c r="AB100" s="2"/>
      <c r="AC100" s="2"/>
      <c r="AD100" s="2"/>
      <c r="AE100" s="12" t="s">
        <v>152</v>
      </c>
      <c r="AF100" s="8"/>
      <c r="AG100" s="2"/>
      <c r="AH100" s="2"/>
      <c r="AI100" s="2"/>
      <c r="AJ100" s="2"/>
      <c r="AK100" s="2"/>
    </row>
    <row r="101" spans="4:37">
      <c r="D101" s="18" t="s">
        <v>153</v>
      </c>
      <c r="E101" s="28"/>
      <c r="F101" s="28"/>
      <c r="H101" s="18"/>
      <c r="I101" s="8"/>
      <c r="J101" s="3"/>
      <c r="K101" s="3"/>
      <c r="L101" s="3"/>
      <c r="M101" s="3"/>
      <c r="N101" s="3"/>
      <c r="O101" s="3"/>
      <c r="P101" s="3"/>
      <c r="Q101" s="3"/>
      <c r="R101" s="3"/>
      <c r="S101" s="3"/>
      <c r="T101" s="3"/>
      <c r="U101" s="3"/>
      <c r="V101" s="3"/>
      <c r="W101" s="3"/>
      <c r="X101" s="3"/>
      <c r="Y101" s="3"/>
      <c r="Z101" s="3"/>
      <c r="AA101" s="3"/>
      <c r="AB101" s="3"/>
      <c r="AC101" s="3"/>
      <c r="AD101" s="3"/>
      <c r="AE101" s="18" t="s">
        <v>153</v>
      </c>
      <c r="AF101" s="8"/>
      <c r="AG101" s="3">
        <v>25927</v>
      </c>
      <c r="AH101" s="3">
        <v>32149</v>
      </c>
      <c r="AI101" s="3">
        <v>34316</v>
      </c>
      <c r="AJ101" s="3">
        <v>29408</v>
      </c>
      <c r="AK101" s="3">
        <v>54992</v>
      </c>
    </row>
    <row r="102" spans="4:37">
      <c r="D102" s="13" t="s">
        <v>154</v>
      </c>
      <c r="E102" s="23"/>
      <c r="F102" s="23"/>
      <c r="H102" s="13"/>
      <c r="I102" s="8"/>
      <c r="J102" s="3"/>
      <c r="K102" s="3"/>
      <c r="L102" s="3"/>
      <c r="M102" s="3"/>
      <c r="N102" s="3"/>
      <c r="O102" s="3"/>
      <c r="P102" s="3"/>
      <c r="Q102" s="3"/>
      <c r="R102" s="3"/>
      <c r="S102" s="3"/>
      <c r="T102" s="3"/>
      <c r="U102" s="3"/>
      <c r="V102" s="3"/>
      <c r="W102" s="3"/>
      <c r="X102" s="3"/>
      <c r="Y102" s="3"/>
      <c r="Z102" s="3"/>
      <c r="AA102" s="3"/>
      <c r="AB102" s="3"/>
      <c r="AC102" s="3"/>
      <c r="AD102" s="3"/>
      <c r="AE102" s="13" t="s">
        <v>154</v>
      </c>
      <c r="AF102" s="8"/>
      <c r="AG102" s="3">
        <v>8611</v>
      </c>
      <c r="AH102" s="3">
        <v>10118</v>
      </c>
      <c r="AI102" s="3">
        <v>8979</v>
      </c>
      <c r="AJ102" s="3">
        <v>10333</v>
      </c>
      <c r="AK102" s="3">
        <v>10956</v>
      </c>
    </row>
    <row r="103" spans="4:37">
      <c r="D103" s="15" t="s">
        <v>155</v>
      </c>
      <c r="E103" s="25"/>
      <c r="F103" s="25"/>
      <c r="H103" s="6"/>
      <c r="I103" s="6"/>
      <c r="J103" s="4"/>
      <c r="K103" s="4"/>
      <c r="L103" s="4"/>
      <c r="M103" s="4"/>
      <c r="N103" s="4"/>
      <c r="O103" s="4"/>
      <c r="P103" s="4"/>
      <c r="Q103" s="4"/>
      <c r="R103" s="4"/>
      <c r="S103" s="4"/>
      <c r="T103" s="4"/>
      <c r="U103" s="4"/>
      <c r="V103" s="4"/>
      <c r="W103" s="4"/>
      <c r="X103" s="4"/>
      <c r="Y103" s="3"/>
      <c r="Z103" s="4"/>
      <c r="AA103" s="4"/>
      <c r="AB103" s="4"/>
      <c r="AC103" s="4"/>
      <c r="AD103" s="4"/>
      <c r="AE103" s="15" t="s">
        <v>155</v>
      </c>
      <c r="AF103" s="8"/>
      <c r="AG103" s="4">
        <v>8226</v>
      </c>
      <c r="AH103" s="4">
        <v>9209</v>
      </c>
      <c r="AI103" s="4">
        <v>9059</v>
      </c>
      <c r="AJ103" s="4">
        <v>10396</v>
      </c>
      <c r="AK103" s="4">
        <v>10964</v>
      </c>
    </row>
    <row r="104" spans="4:37">
      <c r="D104" s="15" t="s">
        <v>156</v>
      </c>
      <c r="E104" s="25"/>
      <c r="F104" s="25"/>
      <c r="H104" s="15"/>
      <c r="I104" s="8"/>
      <c r="J104" s="4"/>
      <c r="K104" s="4"/>
      <c r="L104" s="4"/>
      <c r="M104" s="5"/>
      <c r="N104" s="4"/>
      <c r="O104" s="4"/>
      <c r="P104" s="4"/>
      <c r="Q104" s="4"/>
      <c r="R104" s="4"/>
      <c r="S104" s="4"/>
      <c r="T104" s="4"/>
      <c r="U104" s="4"/>
      <c r="V104" s="4"/>
      <c r="W104" s="4"/>
      <c r="X104" s="4"/>
      <c r="Y104" s="3"/>
      <c r="Z104" s="4"/>
      <c r="AA104" s="4"/>
      <c r="AB104" s="4"/>
      <c r="AC104" s="4"/>
      <c r="AD104" s="4"/>
      <c r="AE104" s="15" t="s">
        <v>156</v>
      </c>
      <c r="AF104" s="8"/>
      <c r="AG104" s="5">
        <v>-16</v>
      </c>
      <c r="AH104" s="5">
        <v>0</v>
      </c>
      <c r="AI104" s="5">
        <v>0</v>
      </c>
      <c r="AJ104" s="5">
        <v>0</v>
      </c>
      <c r="AK104" s="5">
        <v>0</v>
      </c>
    </row>
    <row r="105" spans="4:37">
      <c r="D105" s="15" t="s">
        <v>157</v>
      </c>
      <c r="E105" s="25"/>
      <c r="F105" s="25"/>
      <c r="H105" s="15"/>
      <c r="I105" s="8"/>
      <c r="J105" s="5"/>
      <c r="K105" s="5"/>
      <c r="L105" s="5"/>
      <c r="M105" s="4"/>
      <c r="N105" s="5"/>
      <c r="O105" s="5"/>
      <c r="P105" s="5"/>
      <c r="Q105" s="5"/>
      <c r="R105" s="5"/>
      <c r="S105" s="5"/>
      <c r="T105" s="5"/>
      <c r="U105" s="5"/>
      <c r="V105" s="5"/>
      <c r="W105" s="5"/>
      <c r="X105" s="5"/>
      <c r="Y105" s="3"/>
      <c r="Z105" s="5"/>
      <c r="AA105" s="5"/>
      <c r="AB105" s="5"/>
      <c r="AC105" s="5"/>
      <c r="AD105" s="5"/>
      <c r="AE105" s="15" t="s">
        <v>157</v>
      </c>
      <c r="AF105" s="8"/>
      <c r="AG105" s="5">
        <v>0</v>
      </c>
      <c r="AH105" s="5">
        <v>0</v>
      </c>
      <c r="AI105" s="5">
        <v>0</v>
      </c>
      <c r="AJ105" s="5">
        <v>0</v>
      </c>
      <c r="AK105" s="5">
        <v>0</v>
      </c>
    </row>
    <row r="106" spans="4:37">
      <c r="D106" s="15" t="s">
        <v>158</v>
      </c>
      <c r="E106" s="25"/>
      <c r="F106" s="25"/>
      <c r="H106" s="15"/>
      <c r="I106" s="8"/>
      <c r="J106" s="5"/>
      <c r="K106" s="5"/>
      <c r="L106" s="5"/>
      <c r="M106" s="5"/>
      <c r="N106" s="5"/>
      <c r="O106" s="5"/>
      <c r="P106" s="5"/>
      <c r="Q106" s="5"/>
      <c r="R106" s="5"/>
      <c r="S106" s="5"/>
      <c r="T106" s="5"/>
      <c r="U106" s="5"/>
      <c r="V106" s="5"/>
      <c r="W106" s="5"/>
      <c r="X106" s="5"/>
      <c r="Y106" s="3"/>
      <c r="Z106" s="5"/>
      <c r="AA106" s="5"/>
      <c r="AB106" s="5"/>
      <c r="AC106" s="5"/>
      <c r="AD106" s="5"/>
      <c r="AE106" s="15" t="s">
        <v>158</v>
      </c>
      <c r="AF106" s="8"/>
      <c r="AG106" s="5">
        <v>0</v>
      </c>
      <c r="AH106" s="5">
        <v>0</v>
      </c>
      <c r="AI106" s="5">
        <v>0</v>
      </c>
      <c r="AJ106" s="5">
        <v>0</v>
      </c>
      <c r="AK106" s="5">
        <v>0</v>
      </c>
    </row>
    <row r="107" spans="4:37">
      <c r="D107" s="15" t="s">
        <v>159</v>
      </c>
      <c r="E107" s="25"/>
      <c r="F107" s="25"/>
      <c r="H107" s="15"/>
      <c r="I107" s="8"/>
      <c r="J107" s="4"/>
      <c r="K107" s="4"/>
      <c r="L107" s="5"/>
      <c r="M107" s="4"/>
      <c r="N107" s="4"/>
      <c r="O107" s="4"/>
      <c r="P107" s="4"/>
      <c r="Q107" s="4"/>
      <c r="R107" s="4"/>
      <c r="S107" s="4"/>
      <c r="T107" s="4"/>
      <c r="U107" s="4"/>
      <c r="V107" s="4"/>
      <c r="W107" s="4"/>
      <c r="X107" s="4"/>
      <c r="Y107" s="3"/>
      <c r="Z107" s="5"/>
      <c r="AA107" s="5"/>
      <c r="AB107" s="5"/>
      <c r="AC107" s="5"/>
      <c r="AD107" s="5"/>
      <c r="AE107" s="15" t="s">
        <v>159</v>
      </c>
      <c r="AF107" s="8"/>
      <c r="AG107" s="5">
        <v>0</v>
      </c>
      <c r="AH107" s="5">
        <v>0</v>
      </c>
      <c r="AI107" s="5">
        <v>0</v>
      </c>
      <c r="AJ107" s="5">
        <v>0</v>
      </c>
      <c r="AK107" s="5">
        <v>0</v>
      </c>
    </row>
    <row r="108" spans="4:37">
      <c r="D108" s="15" t="s">
        <v>160</v>
      </c>
      <c r="E108" s="25"/>
      <c r="F108" s="25"/>
      <c r="H108" s="15"/>
      <c r="I108" s="8"/>
      <c r="J108" s="5"/>
      <c r="K108" s="5"/>
      <c r="L108" s="5"/>
      <c r="M108" s="5"/>
      <c r="N108" s="5"/>
      <c r="O108" s="5"/>
      <c r="P108" s="5"/>
      <c r="Q108" s="5"/>
      <c r="R108" s="5"/>
      <c r="S108" s="5"/>
      <c r="T108" s="5"/>
      <c r="U108" s="5"/>
      <c r="V108" s="5"/>
      <c r="W108" s="5"/>
      <c r="X108" s="5"/>
      <c r="Y108" s="3"/>
      <c r="Z108" s="5"/>
      <c r="AA108" s="5"/>
      <c r="AB108" s="5"/>
      <c r="AC108" s="5"/>
      <c r="AD108" s="5"/>
      <c r="AE108" s="15" t="s">
        <v>160</v>
      </c>
      <c r="AF108" s="8"/>
      <c r="AG108" s="5">
        <v>0</v>
      </c>
      <c r="AH108" s="5">
        <v>0</v>
      </c>
      <c r="AI108" s="5">
        <v>0</v>
      </c>
      <c r="AJ108" s="5">
        <v>0</v>
      </c>
      <c r="AK108" s="5">
        <v>0</v>
      </c>
    </row>
    <row r="109" spans="4:37">
      <c r="D109" s="15" t="s">
        <v>161</v>
      </c>
      <c r="E109" s="25"/>
      <c r="F109" s="25"/>
      <c r="H109" s="15"/>
      <c r="I109" s="8"/>
      <c r="J109" s="4"/>
      <c r="K109" s="4"/>
      <c r="L109" s="4"/>
      <c r="M109" s="4"/>
      <c r="N109" s="4"/>
      <c r="O109" s="4"/>
      <c r="P109" s="4"/>
      <c r="Q109" s="4"/>
      <c r="R109" s="4"/>
      <c r="S109" s="4"/>
      <c r="T109" s="4"/>
      <c r="U109" s="4"/>
      <c r="V109" s="4"/>
      <c r="W109" s="4"/>
      <c r="X109" s="4"/>
      <c r="Y109" s="3"/>
      <c r="Z109" s="4"/>
      <c r="AA109" s="4"/>
      <c r="AB109" s="4"/>
      <c r="AC109" s="4"/>
      <c r="AD109" s="4"/>
      <c r="AE109" s="15" t="s">
        <v>161</v>
      </c>
      <c r="AF109" s="8"/>
      <c r="AG109" s="5">
        <v>-23</v>
      </c>
      <c r="AH109" s="5">
        <v>-172</v>
      </c>
      <c r="AI109" s="5">
        <v>-293</v>
      </c>
      <c r="AJ109" s="5">
        <v>-961</v>
      </c>
      <c r="AK109" s="5">
        <v>-535</v>
      </c>
    </row>
    <row r="110" spans="4:37">
      <c r="D110" s="15" t="s">
        <v>162</v>
      </c>
      <c r="E110" s="25"/>
      <c r="F110" s="25"/>
      <c r="H110" s="15"/>
      <c r="I110" s="8"/>
      <c r="J110" s="5"/>
      <c r="K110" s="5"/>
      <c r="L110" s="5"/>
      <c r="M110" s="5"/>
      <c r="N110" s="5"/>
      <c r="O110" s="5"/>
      <c r="P110" s="5"/>
      <c r="Q110" s="5"/>
      <c r="R110" s="5"/>
      <c r="S110" s="5"/>
      <c r="T110" s="5"/>
      <c r="U110" s="5"/>
      <c r="V110" s="5"/>
      <c r="W110" s="5"/>
      <c r="X110" s="5"/>
      <c r="Y110" s="3"/>
      <c r="Z110" s="5"/>
      <c r="AA110" s="5"/>
      <c r="AB110" s="5"/>
      <c r="AC110" s="5"/>
      <c r="AD110" s="5"/>
      <c r="AE110" s="15" t="s">
        <v>162</v>
      </c>
      <c r="AF110" s="8"/>
      <c r="AG110" s="5">
        <v>0</v>
      </c>
      <c r="AH110" s="5">
        <v>0</v>
      </c>
      <c r="AI110" s="5">
        <v>0</v>
      </c>
      <c r="AJ110" s="5">
        <v>0</v>
      </c>
      <c r="AK110" s="5">
        <v>0</v>
      </c>
    </row>
    <row r="111" spans="4:37">
      <c r="D111" s="15" t="s">
        <v>163</v>
      </c>
      <c r="E111" s="25"/>
      <c r="F111" s="25"/>
      <c r="H111" s="15"/>
      <c r="I111" s="8"/>
      <c r="J111" s="5"/>
      <c r="K111" s="5"/>
      <c r="L111" s="5"/>
      <c r="M111" s="5"/>
      <c r="N111" s="5"/>
      <c r="O111" s="5"/>
      <c r="P111" s="5"/>
      <c r="Q111" s="5"/>
      <c r="R111" s="5"/>
      <c r="S111" s="5"/>
      <c r="T111" s="5"/>
      <c r="U111" s="5"/>
      <c r="V111" s="5"/>
      <c r="W111" s="5"/>
      <c r="X111" s="5"/>
      <c r="Y111" s="3"/>
      <c r="Z111" s="5"/>
      <c r="AA111" s="5"/>
      <c r="AB111" s="5"/>
      <c r="AC111" s="5"/>
      <c r="AD111" s="5"/>
      <c r="AE111" s="15" t="s">
        <v>163</v>
      </c>
      <c r="AF111" s="8"/>
      <c r="AG111" s="5">
        <v>0</v>
      </c>
      <c r="AH111" s="5">
        <v>0</v>
      </c>
      <c r="AI111" s="5">
        <v>0</v>
      </c>
      <c r="AJ111" s="5">
        <v>0</v>
      </c>
      <c r="AK111" s="5">
        <v>0</v>
      </c>
    </row>
    <row r="112" spans="4:37">
      <c r="D112" s="15" t="s">
        <v>164</v>
      </c>
      <c r="E112" s="25"/>
      <c r="F112" s="25"/>
      <c r="H112" s="15"/>
      <c r="I112" s="8"/>
      <c r="J112" s="4"/>
      <c r="K112" s="4"/>
      <c r="L112" s="4"/>
      <c r="M112" s="4"/>
      <c r="N112" s="4"/>
      <c r="O112" s="4"/>
      <c r="P112" s="4"/>
      <c r="Q112" s="4"/>
      <c r="R112" s="4"/>
      <c r="S112" s="4"/>
      <c r="T112" s="4"/>
      <c r="U112" s="4"/>
      <c r="V112" s="4"/>
      <c r="W112" s="4"/>
      <c r="X112" s="4"/>
      <c r="Y112" s="3"/>
      <c r="Z112" s="4"/>
      <c r="AA112" s="4"/>
      <c r="AB112" s="4"/>
      <c r="AC112" s="4"/>
      <c r="AD112" s="4"/>
      <c r="AE112" s="15" t="s">
        <v>164</v>
      </c>
      <c r="AF112" s="8"/>
      <c r="AG112" s="5">
        <v>424</v>
      </c>
      <c r="AH112" s="4">
        <v>1081</v>
      </c>
      <c r="AI112" s="5">
        <v>213</v>
      </c>
      <c r="AJ112" s="5">
        <v>898</v>
      </c>
      <c r="AK112" s="5">
        <v>528</v>
      </c>
    </row>
    <row r="113" spans="4:37">
      <c r="D113" s="15" t="s">
        <v>165</v>
      </c>
      <c r="E113" s="25"/>
      <c r="F113" s="25"/>
      <c r="H113" s="15"/>
      <c r="I113" s="8"/>
      <c r="J113" s="5"/>
      <c r="K113" s="5"/>
      <c r="L113" s="5"/>
      <c r="M113" s="5"/>
      <c r="N113" s="5"/>
      <c r="O113" s="4"/>
      <c r="P113" s="5"/>
      <c r="Q113" s="5"/>
      <c r="R113" s="5"/>
      <c r="S113" s="5"/>
      <c r="T113" s="5"/>
      <c r="U113" s="5"/>
      <c r="V113" s="5"/>
      <c r="W113" s="5"/>
      <c r="X113" s="5"/>
      <c r="Y113" s="3"/>
      <c r="Z113" s="5"/>
      <c r="AA113" s="5"/>
      <c r="AB113" s="5"/>
      <c r="AC113" s="5"/>
      <c r="AD113" s="5"/>
      <c r="AE113" s="15" t="s">
        <v>165</v>
      </c>
      <c r="AF113" s="8"/>
      <c r="AG113" s="5">
        <v>0</v>
      </c>
      <c r="AH113" s="5">
        <v>0</v>
      </c>
      <c r="AI113" s="5">
        <v>0</v>
      </c>
      <c r="AJ113" s="5">
        <v>0</v>
      </c>
      <c r="AK113" s="5">
        <v>0</v>
      </c>
    </row>
    <row r="114" spans="4:37" ht="30">
      <c r="D114" s="13" t="s">
        <v>166</v>
      </c>
      <c r="E114" s="23"/>
      <c r="F114" s="23"/>
      <c r="H114" s="13"/>
      <c r="I114" s="8"/>
      <c r="J114" s="3"/>
      <c r="K114" s="3"/>
      <c r="L114" s="3"/>
      <c r="M114" s="3"/>
      <c r="N114" s="3"/>
      <c r="O114" s="3"/>
      <c r="P114" s="3"/>
      <c r="Q114" s="3"/>
      <c r="R114" s="3"/>
      <c r="S114" s="3"/>
      <c r="T114" s="3"/>
      <c r="U114" s="3"/>
      <c r="V114" s="3"/>
      <c r="W114" s="3"/>
      <c r="X114" s="3"/>
      <c r="Y114" s="3"/>
      <c r="Z114" s="3"/>
      <c r="AA114" s="3"/>
      <c r="AB114" s="3"/>
      <c r="AC114" s="3"/>
      <c r="AD114" s="3"/>
      <c r="AE114" s="13" t="s">
        <v>166</v>
      </c>
      <c r="AF114" s="8"/>
      <c r="AG114" s="3">
        <v>34538</v>
      </c>
      <c r="AH114" s="3">
        <v>42267</v>
      </c>
      <c r="AI114" s="3">
        <v>43295</v>
      </c>
      <c r="AJ114" s="3">
        <v>39741</v>
      </c>
      <c r="AK114" s="3">
        <v>65949</v>
      </c>
    </row>
    <row r="115" spans="4:37">
      <c r="D115" s="15" t="s">
        <v>167</v>
      </c>
      <c r="E115" s="25"/>
      <c r="F115" s="25"/>
      <c r="H115" s="15"/>
      <c r="I115" s="8"/>
      <c r="J115" s="4"/>
      <c r="K115" s="4"/>
      <c r="L115" s="4"/>
      <c r="M115" s="4"/>
      <c r="N115" s="4"/>
      <c r="O115" s="4"/>
      <c r="P115" s="4"/>
      <c r="Q115" s="4"/>
      <c r="R115" s="4"/>
      <c r="S115" s="4"/>
      <c r="T115" s="4"/>
      <c r="U115" s="4"/>
      <c r="V115" s="4"/>
      <c r="W115" s="4"/>
      <c r="X115" s="4"/>
      <c r="Y115" s="3"/>
      <c r="Z115" s="4"/>
      <c r="AA115" s="4"/>
      <c r="AB115" s="4"/>
      <c r="AC115" s="4"/>
      <c r="AD115" s="4"/>
      <c r="AE115" s="15" t="s">
        <v>167</v>
      </c>
      <c r="AF115" s="8"/>
      <c r="AG115" s="4">
        <v>-2071</v>
      </c>
      <c r="AH115" s="5">
        <v>-133</v>
      </c>
      <c r="AI115" s="4">
        <v>-10686</v>
      </c>
      <c r="AJ115" s="4">
        <v>13342</v>
      </c>
      <c r="AK115" s="4">
        <v>3174</v>
      </c>
    </row>
    <row r="116" spans="4:37">
      <c r="D116" s="15" t="s">
        <v>168</v>
      </c>
      <c r="E116" s="25"/>
      <c r="F116" s="25"/>
      <c r="H116" s="15"/>
      <c r="I116" s="8"/>
      <c r="J116" s="4"/>
      <c r="K116" s="4"/>
      <c r="L116" s="4"/>
      <c r="M116" s="4"/>
      <c r="N116" s="4"/>
      <c r="O116" s="4"/>
      <c r="P116" s="4"/>
      <c r="Q116" s="4"/>
      <c r="R116" s="4"/>
      <c r="S116" s="4"/>
      <c r="T116" s="4"/>
      <c r="U116" s="4"/>
      <c r="V116" s="4"/>
      <c r="W116" s="4"/>
      <c r="X116" s="4"/>
      <c r="Y116" s="3"/>
      <c r="Z116" s="4"/>
      <c r="AA116" s="4"/>
      <c r="AB116" s="4"/>
      <c r="AC116" s="4"/>
      <c r="AD116" s="4"/>
      <c r="AE116" s="15" t="s">
        <v>168</v>
      </c>
      <c r="AF116" s="8"/>
      <c r="AG116" s="4">
        <v>-14468</v>
      </c>
      <c r="AH116" s="4">
        <v>8503</v>
      </c>
      <c r="AI116" s="4">
        <v>11728</v>
      </c>
      <c r="AJ116" s="5">
        <v>996</v>
      </c>
      <c r="AK116" s="4">
        <v>-20239</v>
      </c>
    </row>
    <row r="117" spans="4:37" ht="30">
      <c r="D117" s="15" t="s">
        <v>169</v>
      </c>
      <c r="E117" s="25"/>
      <c r="F117" s="25"/>
      <c r="H117" s="15"/>
      <c r="I117" s="8"/>
      <c r="J117" s="4"/>
      <c r="K117" s="4"/>
      <c r="L117" s="4"/>
      <c r="M117" s="4"/>
      <c r="N117" s="4"/>
      <c r="O117" s="4"/>
      <c r="P117" s="4"/>
      <c r="Q117" s="4"/>
      <c r="R117" s="4"/>
      <c r="S117" s="4"/>
      <c r="T117" s="4"/>
      <c r="U117" s="4"/>
      <c r="V117" s="4"/>
      <c r="W117" s="4"/>
      <c r="X117" s="4"/>
      <c r="Y117" s="3"/>
      <c r="Z117" s="4"/>
      <c r="AA117" s="4"/>
      <c r="AB117" s="4"/>
      <c r="AC117" s="4"/>
      <c r="AD117" s="4"/>
      <c r="AE117" s="15" t="s">
        <v>169</v>
      </c>
      <c r="AF117" s="8"/>
      <c r="AG117" s="4">
        <v>1796</v>
      </c>
      <c r="AH117" s="5">
        <v>137</v>
      </c>
      <c r="AI117" s="5">
        <v>740</v>
      </c>
      <c r="AJ117" s="4">
        <v>-16011</v>
      </c>
      <c r="AK117" s="4">
        <v>18338</v>
      </c>
    </row>
    <row r="118" spans="4:37">
      <c r="D118" s="15" t="s">
        <v>170</v>
      </c>
      <c r="E118" s="25"/>
      <c r="F118" s="25"/>
      <c r="H118" s="15"/>
      <c r="I118" s="8"/>
      <c r="J118" s="4"/>
      <c r="K118" s="4"/>
      <c r="L118" s="4"/>
      <c r="M118" s="4"/>
      <c r="N118" s="4"/>
      <c r="O118" s="4"/>
      <c r="P118" s="4"/>
      <c r="Q118" s="4"/>
      <c r="R118" s="4"/>
      <c r="S118" s="4"/>
      <c r="T118" s="4"/>
      <c r="U118" s="4"/>
      <c r="V118" s="4"/>
      <c r="W118" s="4"/>
      <c r="X118" s="4"/>
      <c r="Y118" s="3"/>
      <c r="Z118" s="5"/>
      <c r="AA118" s="5"/>
      <c r="AB118" s="5"/>
      <c r="AC118" s="5"/>
      <c r="AD118" s="5"/>
      <c r="AE118" s="15" t="s">
        <v>170</v>
      </c>
      <c r="AF118" s="8"/>
      <c r="AG118" s="5">
        <v>868</v>
      </c>
      <c r="AH118" s="4">
        <v>1052</v>
      </c>
      <c r="AI118" s="5">
        <v>842</v>
      </c>
      <c r="AJ118" s="4">
        <v>1317</v>
      </c>
      <c r="AK118" s="4">
        <v>-10963</v>
      </c>
    </row>
    <row r="119" spans="4:37">
      <c r="D119" s="15" t="s">
        <v>171</v>
      </c>
      <c r="E119" s="25"/>
      <c r="F119" s="25"/>
      <c r="H119" s="15"/>
      <c r="I119" s="8"/>
      <c r="J119" s="5"/>
      <c r="K119" s="5"/>
      <c r="L119" s="5"/>
      <c r="M119" s="5"/>
      <c r="N119" s="5"/>
      <c r="O119" s="5"/>
      <c r="P119" s="5"/>
      <c r="Q119" s="5"/>
      <c r="R119" s="5"/>
      <c r="S119" s="5"/>
      <c r="T119" s="5"/>
      <c r="U119" s="5"/>
      <c r="V119" s="5"/>
      <c r="W119" s="5"/>
      <c r="X119" s="5"/>
      <c r="Y119" s="3"/>
      <c r="Z119" s="5"/>
      <c r="AA119" s="5"/>
      <c r="AB119" s="5"/>
      <c r="AC119" s="5"/>
      <c r="AD119" s="5"/>
      <c r="AE119" s="15" t="s">
        <v>171</v>
      </c>
      <c r="AF119" s="8"/>
      <c r="AG119" s="5">
        <v>0</v>
      </c>
      <c r="AH119" s="5">
        <v>0</v>
      </c>
      <c r="AI119" s="5">
        <v>0</v>
      </c>
      <c r="AJ119" s="5">
        <v>0</v>
      </c>
      <c r="AK119" s="5">
        <v>0</v>
      </c>
    </row>
    <row r="120" spans="4:37">
      <c r="D120" s="15" t="s">
        <v>172</v>
      </c>
      <c r="E120" s="25"/>
      <c r="F120" s="25"/>
      <c r="H120" s="15"/>
      <c r="I120" s="8"/>
      <c r="J120" s="4"/>
      <c r="K120" s="4"/>
      <c r="L120" s="4"/>
      <c r="M120" s="4"/>
      <c r="N120" s="4"/>
      <c r="O120" s="4"/>
      <c r="P120" s="4"/>
      <c r="Q120" s="4"/>
      <c r="R120" s="4"/>
      <c r="S120" s="4"/>
      <c r="T120" s="4"/>
      <c r="U120" s="4"/>
      <c r="V120" s="4"/>
      <c r="W120" s="4"/>
      <c r="X120" s="4"/>
      <c r="Y120" s="3"/>
      <c r="Z120" s="4"/>
      <c r="AA120" s="4"/>
      <c r="AB120" s="4"/>
      <c r="AC120" s="4"/>
      <c r="AD120" s="4"/>
      <c r="AE120" s="15" t="s">
        <v>172</v>
      </c>
      <c r="AF120" s="8"/>
      <c r="AG120" s="5">
        <v>-424</v>
      </c>
      <c r="AH120" s="4">
        <v>-1063</v>
      </c>
      <c r="AI120" s="5">
        <v>-213</v>
      </c>
      <c r="AJ120" s="5">
        <v>-882</v>
      </c>
      <c r="AK120" s="5">
        <v>-538</v>
      </c>
    </row>
    <row r="121" spans="4:37">
      <c r="D121" s="15" t="s">
        <v>173</v>
      </c>
      <c r="E121" s="25"/>
      <c r="F121" s="25"/>
      <c r="H121" s="15"/>
      <c r="I121" s="8"/>
      <c r="J121" s="4"/>
      <c r="K121" s="4"/>
      <c r="L121" s="4"/>
      <c r="M121" s="4"/>
      <c r="N121" s="4"/>
      <c r="O121" s="4"/>
      <c r="P121" s="4"/>
      <c r="Q121" s="4"/>
      <c r="R121" s="4"/>
      <c r="S121" s="4"/>
      <c r="T121" s="4"/>
      <c r="U121" s="4"/>
      <c r="V121" s="4"/>
      <c r="W121" s="4"/>
      <c r="X121" s="4"/>
      <c r="Y121" s="3"/>
      <c r="Z121" s="4"/>
      <c r="AA121" s="4"/>
      <c r="AB121" s="4"/>
      <c r="AC121" s="4"/>
      <c r="AD121" s="4"/>
      <c r="AE121" s="15" t="s">
        <v>173</v>
      </c>
      <c r="AF121" s="8"/>
      <c r="AG121" s="4">
        <v>-5108</v>
      </c>
      <c r="AH121" s="4">
        <v>-7058</v>
      </c>
      <c r="AI121" s="4">
        <v>-7528</v>
      </c>
      <c r="AJ121" s="4">
        <v>-5541</v>
      </c>
      <c r="AK121" s="4">
        <v>-4341</v>
      </c>
    </row>
    <row r="122" spans="4:37">
      <c r="D122" s="15" t="s">
        <v>174</v>
      </c>
      <c r="E122" s="25"/>
      <c r="F122" s="25"/>
      <c r="H122" s="15"/>
      <c r="I122" s="8"/>
      <c r="J122" s="4"/>
      <c r="K122" s="4"/>
      <c r="L122" s="4"/>
      <c r="M122" s="4"/>
      <c r="N122" s="4"/>
      <c r="O122" s="4"/>
      <c r="P122" s="4"/>
      <c r="Q122" s="4"/>
      <c r="R122" s="5"/>
      <c r="S122" s="5"/>
      <c r="T122" s="5"/>
      <c r="U122" s="5"/>
      <c r="V122" s="5"/>
      <c r="W122" s="5"/>
      <c r="X122" s="5"/>
      <c r="Y122" s="3"/>
      <c r="Z122" s="5"/>
      <c r="AA122" s="5"/>
      <c r="AB122" s="5"/>
      <c r="AC122" s="5"/>
      <c r="AD122" s="5"/>
      <c r="AE122" s="15" t="s">
        <v>174</v>
      </c>
      <c r="AF122" s="8"/>
      <c r="AG122" s="5">
        <v>0</v>
      </c>
      <c r="AH122" s="5">
        <v>0</v>
      </c>
      <c r="AI122" s="5">
        <v>250</v>
      </c>
      <c r="AJ122" s="5">
        <v>0</v>
      </c>
      <c r="AK122" s="5">
        <v>0</v>
      </c>
    </row>
    <row r="123" spans="4:37">
      <c r="D123" s="15" t="s">
        <v>175</v>
      </c>
      <c r="E123" s="25"/>
      <c r="F123" s="25"/>
      <c r="H123" s="15"/>
      <c r="I123" s="8"/>
      <c r="J123" s="4"/>
      <c r="K123" s="4"/>
      <c r="L123" s="4"/>
      <c r="M123" s="4"/>
      <c r="N123" s="4"/>
      <c r="O123" s="4"/>
      <c r="P123" s="4"/>
      <c r="Q123" s="4"/>
      <c r="R123" s="4"/>
      <c r="S123" s="4"/>
      <c r="T123" s="4"/>
      <c r="U123" s="4"/>
      <c r="V123" s="4"/>
      <c r="W123" s="4"/>
      <c r="X123" s="4"/>
      <c r="Y123" s="3"/>
      <c r="Z123" s="4"/>
      <c r="AA123" s="4"/>
      <c r="AB123" s="4"/>
      <c r="AC123" s="4"/>
      <c r="AD123" s="4"/>
      <c r="AE123" s="15" t="s">
        <v>175</v>
      </c>
      <c r="AF123" s="8"/>
      <c r="AG123" s="4">
        <v>-6050</v>
      </c>
      <c r="AH123" s="4">
        <v>-4380</v>
      </c>
      <c r="AI123" s="4">
        <v>-6064</v>
      </c>
      <c r="AJ123" s="4">
        <v>-6760</v>
      </c>
      <c r="AK123" s="4">
        <v>-6650</v>
      </c>
    </row>
    <row r="124" spans="4:37">
      <c r="D124" s="18" t="s">
        <v>176</v>
      </c>
      <c r="E124" s="28"/>
      <c r="F124" s="28"/>
      <c r="H124" s="3"/>
      <c r="I124" s="3"/>
      <c r="J124" s="3"/>
      <c r="K124" s="3"/>
      <c r="L124" s="3"/>
      <c r="M124" s="3"/>
      <c r="N124" s="3"/>
      <c r="O124" s="3"/>
      <c r="P124" s="3"/>
      <c r="Q124" s="3"/>
      <c r="R124" s="3"/>
      <c r="S124" s="3"/>
      <c r="T124" s="3"/>
      <c r="U124" s="3"/>
      <c r="V124" s="3"/>
      <c r="W124" s="3"/>
      <c r="X124" s="3"/>
      <c r="Y124" s="3"/>
      <c r="Z124" s="3"/>
      <c r="AA124" s="3"/>
      <c r="AB124" s="3"/>
      <c r="AC124" s="3"/>
      <c r="AD124" s="3"/>
      <c r="AE124" s="18" t="s">
        <v>176</v>
      </c>
      <c r="AF124" s="8"/>
      <c r="AG124" s="3">
        <v>9081</v>
      </c>
      <c r="AH124" s="3">
        <v>39326</v>
      </c>
      <c r="AI124" s="3">
        <v>32364</v>
      </c>
      <c r="AJ124" s="3">
        <v>26201</v>
      </c>
      <c r="AK124" s="3">
        <v>44729</v>
      </c>
    </row>
    <row r="125" spans="4:37">
      <c r="D125" s="12" t="s">
        <v>177</v>
      </c>
      <c r="E125" s="22"/>
      <c r="F125" s="22"/>
      <c r="H125" s="2"/>
      <c r="I125" s="2"/>
      <c r="J125" s="2"/>
      <c r="K125" s="2"/>
      <c r="L125" s="2"/>
      <c r="M125" s="2"/>
      <c r="N125" s="2"/>
      <c r="O125" s="2"/>
      <c r="P125" s="2"/>
      <c r="Q125" s="2"/>
      <c r="R125" s="2"/>
      <c r="S125" s="2"/>
      <c r="T125" s="2"/>
      <c r="U125" s="2"/>
      <c r="V125" s="2"/>
      <c r="W125" s="2"/>
      <c r="X125" s="2"/>
      <c r="Y125" s="3"/>
      <c r="Z125" s="2"/>
      <c r="AA125" s="2"/>
      <c r="AB125" s="2"/>
      <c r="AC125" s="2"/>
      <c r="AD125" s="2"/>
      <c r="AE125" s="12" t="s">
        <v>177</v>
      </c>
      <c r="AF125" s="8"/>
      <c r="AG125" s="2"/>
      <c r="AH125" s="2"/>
      <c r="AI125" s="2"/>
      <c r="AJ125" s="2"/>
      <c r="AK125" s="2"/>
    </row>
    <row r="126" spans="4:37" ht="30">
      <c r="D126" s="18" t="s">
        <v>178</v>
      </c>
      <c r="E126" s="28"/>
      <c r="F126" s="28"/>
      <c r="H126" s="3"/>
      <c r="I126" s="3"/>
      <c r="J126" s="3"/>
      <c r="K126" s="3"/>
      <c r="L126" s="3"/>
      <c r="M126" s="3"/>
      <c r="N126" s="3"/>
      <c r="O126" s="3"/>
      <c r="P126" s="3"/>
      <c r="Q126" s="3"/>
      <c r="R126" s="3"/>
      <c r="S126" s="3"/>
      <c r="T126" s="3"/>
      <c r="U126" s="3"/>
      <c r="V126" s="3"/>
      <c r="W126" s="3"/>
      <c r="X126" s="3"/>
      <c r="Y126" s="3"/>
      <c r="Z126" s="3"/>
      <c r="AA126" s="3"/>
      <c r="AB126" s="3"/>
      <c r="AC126" s="3"/>
      <c r="AD126" s="3"/>
      <c r="AE126" s="18" t="s">
        <v>178</v>
      </c>
      <c r="AF126" s="8"/>
      <c r="AG126" s="3">
        <v>-18284</v>
      </c>
      <c r="AH126" s="3">
        <v>-11910</v>
      </c>
      <c r="AI126" s="3">
        <v>-4882</v>
      </c>
      <c r="AJ126" s="3">
        <v>-50850</v>
      </c>
      <c r="AK126" s="3">
        <v>-4559</v>
      </c>
    </row>
    <row r="127" spans="4:37" ht="30">
      <c r="D127" s="18" t="s">
        <v>179</v>
      </c>
      <c r="E127" s="28"/>
      <c r="F127" s="28"/>
      <c r="H127" s="3"/>
      <c r="I127" s="3"/>
      <c r="J127" s="3"/>
      <c r="K127" s="3"/>
      <c r="L127" s="3"/>
      <c r="M127" s="3"/>
      <c r="N127" s="3"/>
      <c r="O127" s="3"/>
      <c r="P127" s="3"/>
      <c r="Q127" s="3"/>
      <c r="R127" s="3"/>
      <c r="S127" s="3"/>
      <c r="T127" s="3"/>
      <c r="U127" s="3"/>
      <c r="V127" s="3"/>
      <c r="W127" s="3"/>
      <c r="X127" s="3"/>
      <c r="Y127" s="3"/>
      <c r="Z127" s="2"/>
      <c r="AA127" s="2"/>
      <c r="AB127" s="2"/>
      <c r="AC127" s="2"/>
      <c r="AD127" s="2"/>
      <c r="AE127" s="18" t="s">
        <v>179</v>
      </c>
      <c r="AF127" s="8"/>
      <c r="AG127" s="3">
        <v>1155</v>
      </c>
      <c r="AH127" s="2">
        <v>141</v>
      </c>
      <c r="AI127" s="2">
        <v>0</v>
      </c>
      <c r="AJ127" s="2">
        <v>928</v>
      </c>
      <c r="AK127" s="2">
        <v>0</v>
      </c>
    </row>
    <row r="128" spans="4:37" ht="30">
      <c r="D128" s="18" t="s">
        <v>180</v>
      </c>
      <c r="E128" s="28"/>
      <c r="F128" s="28"/>
      <c r="H128" s="18"/>
      <c r="I128" s="8"/>
      <c r="J128" s="3"/>
      <c r="K128" s="3"/>
      <c r="L128" s="3"/>
      <c r="M128" s="3"/>
      <c r="N128" s="2"/>
      <c r="O128" s="3"/>
      <c r="P128" s="3"/>
      <c r="Q128" s="3"/>
      <c r="R128" s="3"/>
      <c r="S128" s="2"/>
      <c r="T128" s="3"/>
      <c r="U128" s="3"/>
      <c r="V128" s="3"/>
      <c r="W128" s="3"/>
      <c r="X128" s="3"/>
      <c r="Y128" s="3"/>
      <c r="Z128" s="2"/>
      <c r="AA128" s="2"/>
      <c r="AB128" s="2"/>
      <c r="AC128" s="2"/>
      <c r="AD128" s="2"/>
      <c r="AE128" s="18" t="s">
        <v>180</v>
      </c>
      <c r="AF128" s="8"/>
      <c r="AG128" s="3">
        <v>-2000</v>
      </c>
      <c r="AH128" s="2">
        <v>0</v>
      </c>
      <c r="AI128" s="2">
        <v>0</v>
      </c>
      <c r="AJ128" s="2">
        <v>0</v>
      </c>
      <c r="AK128" s="2">
        <v>0</v>
      </c>
    </row>
    <row r="129" spans="4:37" ht="30">
      <c r="D129" s="18" t="s">
        <v>181</v>
      </c>
      <c r="E129" s="28"/>
      <c r="F129" s="28"/>
      <c r="H129" s="18"/>
      <c r="I129" s="8"/>
      <c r="J129" s="3"/>
      <c r="K129" s="3"/>
      <c r="L129" s="3"/>
      <c r="M129" s="3"/>
      <c r="N129" s="3"/>
      <c r="O129" s="3"/>
      <c r="P129" s="2"/>
      <c r="Q129" s="2"/>
      <c r="R129" s="2"/>
      <c r="S129" s="3"/>
      <c r="T129" s="3"/>
      <c r="U129" s="3"/>
      <c r="V129" s="3"/>
      <c r="W129" s="3"/>
      <c r="X129" s="3"/>
      <c r="Y129" s="3"/>
      <c r="Z129" s="2"/>
      <c r="AA129" s="2"/>
      <c r="AB129" s="2"/>
      <c r="AC129" s="2"/>
      <c r="AD129" s="2"/>
      <c r="AE129" s="18" t="s">
        <v>181</v>
      </c>
      <c r="AF129" s="8"/>
      <c r="AG129" s="2">
        <v>0</v>
      </c>
      <c r="AH129" s="2">
        <v>0</v>
      </c>
      <c r="AI129" s="2">
        <v>0</v>
      </c>
      <c r="AJ129" s="2">
        <v>0</v>
      </c>
      <c r="AK129" s="2">
        <v>0</v>
      </c>
    </row>
    <row r="130" spans="4:37">
      <c r="D130" s="18" t="s">
        <v>182</v>
      </c>
      <c r="E130" s="28"/>
      <c r="F130" s="28"/>
      <c r="H130" s="18"/>
      <c r="I130" s="8"/>
      <c r="J130" s="2"/>
      <c r="K130" s="2"/>
      <c r="L130" s="2"/>
      <c r="M130" s="2"/>
      <c r="N130" s="2"/>
      <c r="O130" s="2"/>
      <c r="P130" s="2"/>
      <c r="Q130" s="2"/>
      <c r="R130" s="2"/>
      <c r="S130" s="2"/>
      <c r="T130" s="2"/>
      <c r="U130" s="2"/>
      <c r="V130" s="2"/>
      <c r="W130" s="2"/>
      <c r="X130" s="2"/>
      <c r="Y130" s="3"/>
      <c r="Z130" s="2"/>
      <c r="AA130" s="2"/>
      <c r="AB130" s="2"/>
      <c r="AC130" s="2"/>
      <c r="AD130" s="2"/>
      <c r="AE130" s="18" t="s">
        <v>182</v>
      </c>
      <c r="AF130" s="8"/>
      <c r="AG130" s="2">
        <v>0</v>
      </c>
      <c r="AH130" s="2">
        <v>0</v>
      </c>
      <c r="AI130" s="2">
        <v>0</v>
      </c>
      <c r="AJ130" s="2">
        <v>0</v>
      </c>
      <c r="AK130" s="2">
        <v>0</v>
      </c>
    </row>
    <row r="131" spans="4:37">
      <c r="D131" s="18" t="s">
        <v>183</v>
      </c>
      <c r="E131" s="28"/>
      <c r="F131" s="28"/>
      <c r="H131" s="18"/>
      <c r="I131" s="8"/>
      <c r="J131" s="2"/>
      <c r="K131" s="2"/>
      <c r="L131" s="2"/>
      <c r="M131" s="2"/>
      <c r="N131" s="2"/>
      <c r="O131" s="2"/>
      <c r="P131" s="2"/>
      <c r="Q131" s="2"/>
      <c r="R131" s="2"/>
      <c r="S131" s="2"/>
      <c r="T131" s="2"/>
      <c r="U131" s="2"/>
      <c r="V131" s="2"/>
      <c r="W131" s="2"/>
      <c r="X131" s="2"/>
      <c r="Y131" s="3"/>
      <c r="Z131" s="2"/>
      <c r="AA131" s="2"/>
      <c r="AB131" s="2"/>
      <c r="AC131" s="2"/>
      <c r="AD131" s="2"/>
      <c r="AE131" s="18" t="s">
        <v>183</v>
      </c>
      <c r="AF131" s="8"/>
      <c r="AG131" s="2">
        <v>0</v>
      </c>
      <c r="AH131" s="2">
        <v>0</v>
      </c>
      <c r="AI131" s="2">
        <v>0</v>
      </c>
      <c r="AJ131" s="2">
        <v>0</v>
      </c>
      <c r="AK131" s="2">
        <v>0</v>
      </c>
    </row>
    <row r="132" spans="4:37">
      <c r="D132" s="18" t="s">
        <v>184</v>
      </c>
      <c r="E132" s="28"/>
      <c r="F132" s="28"/>
      <c r="H132" s="18"/>
      <c r="I132" s="8"/>
      <c r="J132" s="3"/>
      <c r="K132" s="3"/>
      <c r="L132" s="3"/>
      <c r="M132" s="3"/>
      <c r="N132" s="3"/>
      <c r="O132" s="3"/>
      <c r="P132" s="2"/>
      <c r="Q132" s="2"/>
      <c r="R132" s="3"/>
      <c r="S132" s="3"/>
      <c r="T132" s="3"/>
      <c r="U132" s="3"/>
      <c r="V132" s="2"/>
      <c r="W132" s="2"/>
      <c r="X132" s="2"/>
      <c r="Y132" s="3"/>
      <c r="Z132" s="2"/>
      <c r="AA132" s="2"/>
      <c r="AB132" s="2"/>
      <c r="AC132" s="2"/>
      <c r="AD132" s="2"/>
      <c r="AE132" s="18" t="s">
        <v>184</v>
      </c>
      <c r="AF132" s="8"/>
      <c r="AG132" s="2">
        <v>0</v>
      </c>
      <c r="AH132" s="2">
        <v>0</v>
      </c>
      <c r="AI132" s="2">
        <v>0</v>
      </c>
      <c r="AJ132" s="2">
        <v>0</v>
      </c>
      <c r="AK132" s="2">
        <v>0</v>
      </c>
    </row>
    <row r="133" spans="4:37">
      <c r="D133" s="18" t="s">
        <v>185</v>
      </c>
      <c r="E133" s="28"/>
      <c r="F133" s="28"/>
      <c r="H133" s="18"/>
      <c r="I133" s="8"/>
      <c r="J133" s="2"/>
      <c r="K133" s="3"/>
      <c r="L133" s="2"/>
      <c r="M133" s="3"/>
      <c r="N133" s="3"/>
      <c r="O133" s="3"/>
      <c r="P133" s="3"/>
      <c r="Q133" s="3"/>
      <c r="R133" s="2"/>
      <c r="S133" s="2"/>
      <c r="T133" s="2"/>
      <c r="U133" s="3"/>
      <c r="V133" s="2"/>
      <c r="W133" s="2"/>
      <c r="X133" s="3"/>
      <c r="Y133" s="3"/>
      <c r="Z133" s="2"/>
      <c r="AA133" s="2"/>
      <c r="AB133" s="2"/>
      <c r="AC133" s="2"/>
      <c r="AD133" s="2"/>
      <c r="AE133" s="18" t="s">
        <v>185</v>
      </c>
      <c r="AF133" s="8"/>
      <c r="AG133" s="2">
        <v>0</v>
      </c>
      <c r="AH133" s="2">
        <v>0</v>
      </c>
      <c r="AI133" s="2">
        <v>0</v>
      </c>
      <c r="AJ133" s="2">
        <v>0</v>
      </c>
      <c r="AK133" s="2">
        <v>0</v>
      </c>
    </row>
    <row r="134" spans="4:37">
      <c r="D134" s="18" t="s">
        <v>186</v>
      </c>
      <c r="E134" s="28"/>
      <c r="F134" s="28"/>
      <c r="H134" s="18"/>
      <c r="I134" s="8"/>
      <c r="J134" s="2"/>
      <c r="K134" s="2"/>
      <c r="L134" s="2"/>
      <c r="M134" s="2"/>
      <c r="N134" s="2"/>
      <c r="O134" s="2"/>
      <c r="P134" s="2"/>
      <c r="Q134" s="2"/>
      <c r="R134" s="2"/>
      <c r="S134" s="2"/>
      <c r="T134" s="2"/>
      <c r="U134" s="2"/>
      <c r="V134" s="2"/>
      <c r="W134" s="2"/>
      <c r="X134" s="2"/>
      <c r="Y134" s="3"/>
      <c r="Z134" s="2"/>
      <c r="AA134" s="2"/>
      <c r="AB134" s="2"/>
      <c r="AC134" s="2"/>
      <c r="AD134" s="2"/>
      <c r="AE134" s="18" t="s">
        <v>186</v>
      </c>
      <c r="AF134" s="8"/>
      <c r="AG134" s="2">
        <v>0</v>
      </c>
      <c r="AH134" s="2">
        <v>0</v>
      </c>
      <c r="AI134" s="2">
        <v>0</v>
      </c>
      <c r="AJ134" s="2">
        <v>0</v>
      </c>
      <c r="AK134" s="2">
        <v>0</v>
      </c>
    </row>
    <row r="135" spans="4:37" ht="30">
      <c r="D135" s="18" t="s">
        <v>187</v>
      </c>
      <c r="E135" s="28"/>
      <c r="F135" s="28"/>
      <c r="H135" s="18"/>
      <c r="I135" s="8"/>
      <c r="J135" s="3"/>
      <c r="K135" s="3"/>
      <c r="L135" s="3"/>
      <c r="M135" s="3"/>
      <c r="N135" s="3"/>
      <c r="O135" s="3"/>
      <c r="P135" s="3"/>
      <c r="Q135" s="3"/>
      <c r="R135" s="3"/>
      <c r="S135" s="2"/>
      <c r="T135" s="3"/>
      <c r="U135" s="3"/>
      <c r="V135" s="3"/>
      <c r="W135" s="3"/>
      <c r="X135" s="3"/>
      <c r="Y135" s="3"/>
      <c r="Z135" s="3"/>
      <c r="AA135" s="3"/>
      <c r="AB135" s="3"/>
      <c r="AC135" s="3"/>
      <c r="AD135" s="3"/>
      <c r="AE135" s="18" t="s">
        <v>187</v>
      </c>
      <c r="AF135" s="8"/>
      <c r="AG135" s="2">
        <v>27</v>
      </c>
      <c r="AH135" s="2">
        <v>170</v>
      </c>
      <c r="AI135" s="2">
        <v>283</v>
      </c>
      <c r="AJ135" s="2">
        <v>374</v>
      </c>
      <c r="AK135" s="2">
        <v>462</v>
      </c>
    </row>
    <row r="136" spans="4:37" ht="30">
      <c r="D136" s="18" t="s">
        <v>188</v>
      </c>
      <c r="E136" s="28"/>
      <c r="F136" s="28"/>
      <c r="H136" s="18"/>
      <c r="I136" s="8"/>
      <c r="J136" s="2"/>
      <c r="K136" s="2"/>
      <c r="L136" s="2"/>
      <c r="M136" s="2"/>
      <c r="N136" s="3"/>
      <c r="O136" s="3"/>
      <c r="P136" s="3"/>
      <c r="Q136" s="3"/>
      <c r="R136" s="2"/>
      <c r="S136" s="2"/>
      <c r="T136" s="2"/>
      <c r="U136" s="2"/>
      <c r="V136" s="2"/>
      <c r="W136" s="2"/>
      <c r="X136" s="2"/>
      <c r="Y136" s="3"/>
      <c r="Z136" s="2"/>
      <c r="AA136" s="2"/>
      <c r="AB136" s="2"/>
      <c r="AC136" s="2"/>
      <c r="AD136" s="2"/>
      <c r="AE136" s="18" t="s">
        <v>188</v>
      </c>
      <c r="AF136" s="8"/>
      <c r="AG136" s="2">
        <v>0</v>
      </c>
      <c r="AH136" s="2">
        <v>0</v>
      </c>
      <c r="AI136" s="2">
        <v>0</v>
      </c>
      <c r="AJ136" s="2">
        <v>0</v>
      </c>
      <c r="AK136" s="2">
        <v>0</v>
      </c>
    </row>
    <row r="137" spans="4:37">
      <c r="D137" s="18" t="s">
        <v>189</v>
      </c>
      <c r="E137" s="28"/>
      <c r="F137" s="28"/>
      <c r="H137" s="18"/>
      <c r="I137" s="8"/>
      <c r="J137" s="3"/>
      <c r="K137" s="3"/>
      <c r="L137" s="3"/>
      <c r="M137" s="3"/>
      <c r="N137" s="3"/>
      <c r="O137" s="3"/>
      <c r="P137" s="3"/>
      <c r="Q137" s="3"/>
      <c r="R137" s="3"/>
      <c r="S137" s="3"/>
      <c r="T137" s="3"/>
      <c r="U137" s="3"/>
      <c r="V137" s="3"/>
      <c r="W137" s="3"/>
      <c r="X137" s="3"/>
      <c r="Y137" s="3"/>
      <c r="Z137" s="3"/>
      <c r="AA137" s="3"/>
      <c r="AB137" s="3"/>
      <c r="AC137" s="3"/>
      <c r="AD137" s="3"/>
      <c r="AE137" s="18" t="s">
        <v>189</v>
      </c>
      <c r="AF137" s="8"/>
      <c r="AG137" s="3">
        <v>-19102</v>
      </c>
      <c r="AH137" s="3">
        <v>-11600</v>
      </c>
      <c r="AI137" s="3">
        <v>-4599</v>
      </c>
      <c r="AJ137" s="3">
        <v>-49548</v>
      </c>
      <c r="AK137" s="3">
        <v>-4097</v>
      </c>
    </row>
    <row r="138" spans="4:37">
      <c r="D138" s="12" t="s">
        <v>190</v>
      </c>
      <c r="E138" s="22"/>
      <c r="F138" s="22"/>
      <c r="H138" s="12"/>
      <c r="I138" s="8"/>
      <c r="J138" s="2"/>
      <c r="K138" s="2"/>
      <c r="L138" s="2"/>
      <c r="M138" s="2"/>
      <c r="N138" s="2"/>
      <c r="O138" s="2"/>
      <c r="P138" s="2"/>
      <c r="Q138" s="2"/>
      <c r="R138" s="2"/>
      <c r="S138" s="2"/>
      <c r="T138" s="2"/>
      <c r="U138" s="2"/>
      <c r="V138" s="2"/>
      <c r="W138" s="2"/>
      <c r="X138" s="2"/>
      <c r="Y138" s="3"/>
      <c r="Z138" s="2"/>
      <c r="AA138" s="2"/>
      <c r="AB138" s="2"/>
      <c r="AC138" s="2"/>
      <c r="AD138" s="2"/>
      <c r="AE138" s="12" t="s">
        <v>190</v>
      </c>
      <c r="AF138" s="8"/>
      <c r="AG138" s="2"/>
      <c r="AH138" s="2"/>
      <c r="AI138" s="2"/>
      <c r="AJ138" s="2"/>
      <c r="AK138" s="2"/>
    </row>
    <row r="139" spans="4:37" ht="30">
      <c r="D139" s="18" t="s">
        <v>191</v>
      </c>
      <c r="E139" s="28"/>
      <c r="F139" s="28"/>
      <c r="H139" s="18"/>
      <c r="I139" s="8"/>
      <c r="J139" s="3"/>
      <c r="K139" s="3"/>
      <c r="L139" s="3"/>
      <c r="M139" s="3"/>
      <c r="N139" s="3"/>
      <c r="O139" s="3"/>
      <c r="P139" s="2"/>
      <c r="Q139" s="2"/>
      <c r="R139" s="2"/>
      <c r="S139" s="2"/>
      <c r="T139" s="3"/>
      <c r="U139" s="3"/>
      <c r="V139" s="2"/>
      <c r="W139" s="3"/>
      <c r="X139" s="3"/>
      <c r="Y139" s="3"/>
      <c r="Z139" s="3"/>
      <c r="AA139" s="3"/>
      <c r="AB139" s="3"/>
      <c r="AC139" s="3"/>
      <c r="AD139" s="3"/>
      <c r="AE139" s="18" t="s">
        <v>191</v>
      </c>
      <c r="AF139" s="8"/>
      <c r="AG139" s="2">
        <v>0</v>
      </c>
      <c r="AH139" s="2">
        <v>0</v>
      </c>
      <c r="AI139" s="2">
        <v>0</v>
      </c>
      <c r="AJ139" s="2">
        <v>0</v>
      </c>
      <c r="AK139" s="2">
        <v>0</v>
      </c>
    </row>
    <row r="140" spans="4:37" ht="30">
      <c r="D140" s="18" t="s">
        <v>192</v>
      </c>
      <c r="E140" s="28"/>
      <c r="F140" s="28"/>
      <c r="H140" s="18"/>
      <c r="I140" s="8"/>
      <c r="J140" s="2"/>
      <c r="K140" s="2"/>
      <c r="L140" s="2"/>
      <c r="M140" s="2"/>
      <c r="N140" s="3"/>
      <c r="O140" s="2"/>
      <c r="P140" s="2"/>
      <c r="Q140" s="2"/>
      <c r="R140" s="2"/>
      <c r="S140" s="2"/>
      <c r="T140" s="2"/>
      <c r="U140" s="2"/>
      <c r="V140" s="2"/>
      <c r="W140" s="2"/>
      <c r="X140" s="2"/>
      <c r="Y140" s="3"/>
      <c r="Z140" s="2"/>
      <c r="AA140" s="2"/>
      <c r="AB140" s="2"/>
      <c r="AC140" s="2"/>
      <c r="AD140" s="2"/>
      <c r="AE140" s="18" t="s">
        <v>192</v>
      </c>
      <c r="AF140" s="8"/>
      <c r="AG140" s="2">
        <v>0</v>
      </c>
      <c r="AH140" s="2">
        <v>0</v>
      </c>
      <c r="AI140" s="2">
        <v>0</v>
      </c>
      <c r="AJ140" s="2">
        <v>0</v>
      </c>
      <c r="AK140" s="2">
        <v>0</v>
      </c>
    </row>
    <row r="141" spans="4:37">
      <c r="D141" s="18" t="s">
        <v>193</v>
      </c>
      <c r="E141" s="28"/>
      <c r="F141" s="28"/>
      <c r="H141" s="18"/>
      <c r="I141" s="8"/>
      <c r="J141" s="3"/>
      <c r="K141" s="3"/>
      <c r="L141" s="3"/>
      <c r="M141" s="3"/>
      <c r="N141" s="3"/>
      <c r="O141" s="3"/>
      <c r="P141" s="3"/>
      <c r="Q141" s="3"/>
      <c r="R141" s="3"/>
      <c r="S141" s="3"/>
      <c r="T141" s="3"/>
      <c r="U141" s="3"/>
      <c r="V141" s="3"/>
      <c r="W141" s="3"/>
      <c r="X141" s="3"/>
      <c r="Y141" s="3"/>
      <c r="Z141" s="3"/>
      <c r="AA141" s="3"/>
      <c r="AB141" s="3"/>
      <c r="AC141" s="3"/>
      <c r="AD141" s="3"/>
      <c r="AE141" s="18" t="s">
        <v>193</v>
      </c>
      <c r="AF141" s="8"/>
      <c r="AG141" s="3">
        <v>65090</v>
      </c>
      <c r="AH141" s="3">
        <v>69810</v>
      </c>
      <c r="AI141" s="3">
        <v>37092</v>
      </c>
      <c r="AJ141" s="3">
        <v>45035</v>
      </c>
      <c r="AK141" s="3">
        <v>13278</v>
      </c>
    </row>
    <row r="142" spans="4:37">
      <c r="D142" s="18" t="s">
        <v>194</v>
      </c>
      <c r="E142" s="28"/>
      <c r="F142" s="28"/>
      <c r="H142" s="18"/>
      <c r="I142" s="8"/>
      <c r="J142" s="3"/>
      <c r="K142" s="3"/>
      <c r="L142" s="3"/>
      <c r="M142" s="3"/>
      <c r="N142" s="3"/>
      <c r="O142" s="3"/>
      <c r="P142" s="3"/>
      <c r="Q142" s="3"/>
      <c r="R142" s="3"/>
      <c r="S142" s="3"/>
      <c r="T142" s="3"/>
      <c r="U142" s="3"/>
      <c r="V142" s="3"/>
      <c r="W142" s="3"/>
      <c r="X142" s="3"/>
      <c r="Y142" s="3"/>
      <c r="Z142" s="3"/>
      <c r="AA142" s="3"/>
      <c r="AB142" s="3"/>
      <c r="AC142" s="3"/>
      <c r="AD142" s="3"/>
      <c r="AE142" s="18" t="s">
        <v>194</v>
      </c>
      <c r="AF142" s="8"/>
      <c r="AG142" s="3">
        <v>-48215</v>
      </c>
      <c r="AH142" s="3">
        <v>-78984</v>
      </c>
      <c r="AI142" s="3">
        <v>-38752</v>
      </c>
      <c r="AJ142" s="3">
        <v>-37586</v>
      </c>
      <c r="AK142" s="3">
        <v>-22768</v>
      </c>
    </row>
    <row r="143" spans="4:37">
      <c r="D143" s="18" t="s">
        <v>195</v>
      </c>
      <c r="E143" s="28"/>
      <c r="F143" s="28"/>
      <c r="H143" s="18"/>
      <c r="I143" s="8"/>
      <c r="J143" s="3"/>
      <c r="K143" s="3"/>
      <c r="L143" s="3"/>
      <c r="M143" s="2"/>
      <c r="N143" s="2"/>
      <c r="O143" s="2"/>
      <c r="P143" s="2"/>
      <c r="Q143" s="2"/>
      <c r="R143" s="2"/>
      <c r="S143" s="2"/>
      <c r="T143" s="2"/>
      <c r="U143" s="2"/>
      <c r="V143" s="2"/>
      <c r="W143" s="2"/>
      <c r="X143" s="2"/>
      <c r="Y143" s="3"/>
      <c r="Z143" s="2"/>
      <c r="AA143" s="2"/>
      <c r="AB143" s="2"/>
      <c r="AC143" s="2"/>
      <c r="AD143" s="2"/>
      <c r="AE143" s="18" t="s">
        <v>195</v>
      </c>
      <c r="AF143" s="8"/>
      <c r="AG143" s="2">
        <v>0</v>
      </c>
      <c r="AH143" s="2">
        <v>0</v>
      </c>
      <c r="AI143" s="2">
        <v>0</v>
      </c>
      <c r="AJ143" s="2">
        <v>0</v>
      </c>
      <c r="AK143" s="2">
        <v>0</v>
      </c>
    </row>
    <row r="144" spans="4:37">
      <c r="D144" s="18" t="s">
        <v>196</v>
      </c>
      <c r="E144" s="28"/>
      <c r="F144" s="28"/>
      <c r="H144" s="18"/>
      <c r="I144" s="8"/>
      <c r="J144" s="2"/>
      <c r="K144" s="2"/>
      <c r="L144" s="2"/>
      <c r="M144" s="2"/>
      <c r="N144" s="2"/>
      <c r="O144" s="2"/>
      <c r="P144" s="2"/>
      <c r="Q144" s="2"/>
      <c r="R144" s="2"/>
      <c r="S144" s="2"/>
      <c r="T144" s="2"/>
      <c r="U144" s="2"/>
      <c r="V144" s="2"/>
      <c r="W144" s="2"/>
      <c r="X144" s="2"/>
      <c r="Y144" s="3"/>
      <c r="Z144" s="2"/>
      <c r="AA144" s="2"/>
      <c r="AB144" s="2"/>
      <c r="AC144" s="2"/>
      <c r="AD144" s="2"/>
      <c r="AE144" s="18" t="s">
        <v>196</v>
      </c>
      <c r="AF144" s="8"/>
      <c r="AG144" s="2">
        <v>0</v>
      </c>
      <c r="AH144" s="2">
        <v>0</v>
      </c>
      <c r="AI144" s="2">
        <v>0</v>
      </c>
      <c r="AJ144" s="2">
        <v>0</v>
      </c>
      <c r="AK144" s="2">
        <v>0</v>
      </c>
    </row>
    <row r="145" spans="4:37">
      <c r="D145" s="18" t="s">
        <v>197</v>
      </c>
      <c r="E145" s="28"/>
      <c r="F145" s="28"/>
      <c r="H145" s="18"/>
      <c r="I145" s="8"/>
      <c r="J145" s="2"/>
      <c r="K145" s="2"/>
      <c r="L145" s="2"/>
      <c r="M145" s="2"/>
      <c r="N145" s="2"/>
      <c r="O145" s="2"/>
      <c r="P145" s="2"/>
      <c r="Q145" s="2"/>
      <c r="R145" s="2"/>
      <c r="S145" s="2"/>
      <c r="T145" s="2"/>
      <c r="U145" s="2"/>
      <c r="V145" s="2"/>
      <c r="W145" s="2"/>
      <c r="X145" s="2"/>
      <c r="Y145" s="3"/>
      <c r="Z145" s="2"/>
      <c r="AA145" s="2"/>
      <c r="AB145" s="2"/>
      <c r="AC145" s="2"/>
      <c r="AD145" s="2"/>
      <c r="AE145" s="18" t="s">
        <v>197</v>
      </c>
      <c r="AF145" s="8"/>
      <c r="AG145" s="2">
        <v>0</v>
      </c>
      <c r="AH145" s="2">
        <v>0</v>
      </c>
      <c r="AI145" s="2">
        <v>0</v>
      </c>
      <c r="AJ145" s="2">
        <v>0</v>
      </c>
      <c r="AK145" s="2">
        <v>0</v>
      </c>
    </row>
    <row r="146" spans="4:37">
      <c r="D146" s="18" t="s">
        <v>198</v>
      </c>
      <c r="E146" s="28"/>
      <c r="F146" s="28"/>
      <c r="H146" s="18"/>
      <c r="I146" s="8"/>
      <c r="J146" s="3"/>
      <c r="K146" s="3"/>
      <c r="L146" s="3"/>
      <c r="M146" s="3"/>
      <c r="N146" s="3"/>
      <c r="O146" s="3"/>
      <c r="P146" s="3"/>
      <c r="Q146" s="3"/>
      <c r="R146" s="3"/>
      <c r="S146" s="3"/>
      <c r="T146" s="3"/>
      <c r="U146" s="3"/>
      <c r="V146" s="3"/>
      <c r="W146" s="3"/>
      <c r="X146" s="3"/>
      <c r="Y146" s="3"/>
      <c r="Z146" s="3"/>
      <c r="AA146" s="3"/>
      <c r="AB146" s="3"/>
      <c r="AC146" s="3"/>
      <c r="AD146" s="3"/>
      <c r="AE146" s="18" t="s">
        <v>198</v>
      </c>
      <c r="AF146" s="8"/>
      <c r="AG146" s="3">
        <v>-13362</v>
      </c>
      <c r="AH146" s="3">
        <v>-13312</v>
      </c>
      <c r="AI146" s="3">
        <v>-10679</v>
      </c>
      <c r="AJ146" s="2">
        <v>0</v>
      </c>
      <c r="AK146" s="3">
        <v>-22032</v>
      </c>
    </row>
    <row r="147" spans="4:37" ht="30">
      <c r="D147" s="18" t="s">
        <v>199</v>
      </c>
      <c r="E147" s="28"/>
      <c r="F147" s="28"/>
      <c r="H147" s="18"/>
      <c r="I147" s="8"/>
      <c r="J147" s="2"/>
      <c r="K147" s="2"/>
      <c r="L147" s="2"/>
      <c r="M147" s="2"/>
      <c r="N147" s="2"/>
      <c r="O147" s="2"/>
      <c r="P147" s="2"/>
      <c r="Q147" s="2"/>
      <c r="R147" s="2"/>
      <c r="S147" s="2"/>
      <c r="T147" s="2"/>
      <c r="U147" s="2"/>
      <c r="V147" s="2"/>
      <c r="W147" s="2"/>
      <c r="X147" s="2"/>
      <c r="Y147" s="3"/>
      <c r="Z147" s="2"/>
      <c r="AA147" s="2"/>
      <c r="AB147" s="2"/>
      <c r="AC147" s="2"/>
      <c r="AD147" s="2"/>
      <c r="AE147" s="18" t="s">
        <v>199</v>
      </c>
      <c r="AF147" s="8"/>
      <c r="AG147" s="2">
        <v>0</v>
      </c>
      <c r="AH147" s="2">
        <v>0</v>
      </c>
      <c r="AI147" s="2">
        <v>0</v>
      </c>
      <c r="AJ147" s="2">
        <v>0</v>
      </c>
      <c r="AK147" s="2">
        <v>0</v>
      </c>
    </row>
    <row r="148" spans="4:37">
      <c r="D148" s="18" t="s">
        <v>200</v>
      </c>
      <c r="E148" s="28"/>
      <c r="F148" s="28"/>
      <c r="H148" s="18"/>
      <c r="I148" s="8"/>
      <c r="J148" s="2"/>
      <c r="K148" s="2"/>
      <c r="L148" s="2"/>
      <c r="M148" s="2"/>
      <c r="N148" s="2"/>
      <c r="O148" s="2"/>
      <c r="P148" s="2"/>
      <c r="Q148" s="2"/>
      <c r="R148" s="2"/>
      <c r="S148" s="2"/>
      <c r="T148" s="2"/>
      <c r="U148" s="2"/>
      <c r="V148" s="2"/>
      <c r="W148" s="2"/>
      <c r="X148" s="2"/>
      <c r="Y148" s="3"/>
      <c r="Z148" s="2"/>
      <c r="AA148" s="2"/>
      <c r="AB148" s="2"/>
      <c r="AC148" s="2"/>
      <c r="AD148" s="2"/>
      <c r="AE148" s="18" t="s">
        <v>200</v>
      </c>
      <c r="AF148" s="8"/>
      <c r="AG148" s="2">
        <v>0</v>
      </c>
      <c r="AH148" s="2">
        <v>0</v>
      </c>
      <c r="AI148" s="2">
        <v>0</v>
      </c>
      <c r="AJ148" s="2">
        <v>0</v>
      </c>
      <c r="AK148" s="2">
        <v>0</v>
      </c>
    </row>
    <row r="149" spans="4:37">
      <c r="D149" s="18" t="s">
        <v>201</v>
      </c>
      <c r="E149" s="28"/>
      <c r="F149" s="28"/>
      <c r="H149" s="18"/>
      <c r="I149" s="8"/>
      <c r="J149" s="3"/>
      <c r="K149" s="3"/>
      <c r="L149" s="3"/>
      <c r="M149" s="3"/>
      <c r="N149" s="3"/>
      <c r="O149" s="3"/>
      <c r="P149" s="3"/>
      <c r="Q149" s="3"/>
      <c r="R149" s="3"/>
      <c r="S149" s="3"/>
      <c r="T149" s="3"/>
      <c r="U149" s="3"/>
      <c r="V149" s="3"/>
      <c r="W149" s="3"/>
      <c r="X149" s="3"/>
      <c r="Y149" s="3"/>
      <c r="Z149" s="3"/>
      <c r="AA149" s="3"/>
      <c r="AB149" s="3"/>
      <c r="AC149" s="3"/>
      <c r="AD149" s="3"/>
      <c r="AE149" s="18" t="s">
        <v>201</v>
      </c>
      <c r="AF149" s="8"/>
      <c r="AG149" s="3">
        <v>3513</v>
      </c>
      <c r="AH149" s="3">
        <v>-22485</v>
      </c>
      <c r="AI149" s="3">
        <v>-12339</v>
      </c>
      <c r="AJ149" s="3">
        <v>7449</v>
      </c>
      <c r="AK149" s="3">
        <v>-31521</v>
      </c>
    </row>
    <row r="150" spans="4:37">
      <c r="D150" s="16" t="s">
        <v>202</v>
      </c>
      <c r="E150" s="26"/>
      <c r="F150" s="26"/>
      <c r="H150" s="16"/>
      <c r="I150" s="8"/>
      <c r="J150" s="3"/>
      <c r="K150" s="3"/>
      <c r="L150" s="3"/>
      <c r="M150" s="3"/>
      <c r="N150" s="3"/>
      <c r="O150" s="3"/>
      <c r="P150" s="3"/>
      <c r="Q150" s="3"/>
      <c r="R150" s="3"/>
      <c r="S150" s="3"/>
      <c r="T150" s="3"/>
      <c r="U150" s="3"/>
      <c r="V150" s="3"/>
      <c r="W150" s="3"/>
      <c r="X150" s="3"/>
      <c r="Y150" s="3"/>
      <c r="Z150" s="3"/>
      <c r="AA150" s="3"/>
      <c r="AB150" s="3"/>
      <c r="AC150" s="3"/>
      <c r="AD150" s="3"/>
      <c r="AE150" s="16" t="s">
        <v>202</v>
      </c>
      <c r="AF150" s="8"/>
      <c r="AG150" s="3">
        <v>-6508</v>
      </c>
      <c r="AH150" s="3">
        <v>5241</v>
      </c>
      <c r="AI150" s="3">
        <v>15426</v>
      </c>
      <c r="AJ150" s="3">
        <v>-15898</v>
      </c>
      <c r="AK150" s="3">
        <v>9111</v>
      </c>
    </row>
    <row r="151" spans="4:37">
      <c r="D151" s="16" t="s">
        <v>203</v>
      </c>
      <c r="E151" s="26"/>
      <c r="F151" s="26"/>
      <c r="H151" s="16"/>
      <c r="I151" s="8"/>
      <c r="J151" s="3"/>
      <c r="K151" s="3"/>
      <c r="L151" s="3"/>
      <c r="M151" s="3"/>
      <c r="N151" s="3"/>
      <c r="O151" s="3"/>
      <c r="P151" s="3"/>
      <c r="Q151" s="3"/>
      <c r="R151" s="3"/>
      <c r="S151" s="3"/>
      <c r="T151" s="3"/>
      <c r="U151" s="3"/>
      <c r="V151" s="3"/>
      <c r="W151" s="3"/>
      <c r="X151" s="3"/>
      <c r="Y151" s="3"/>
      <c r="Z151" s="3"/>
      <c r="AA151" s="3"/>
      <c r="AB151" s="3"/>
      <c r="AC151" s="3"/>
      <c r="AD151" s="3"/>
      <c r="AE151" s="16" t="s">
        <v>203</v>
      </c>
      <c r="AF151" s="8"/>
      <c r="AG151" s="3">
        <v>17448</v>
      </c>
      <c r="AH151" s="3">
        <v>10940</v>
      </c>
      <c r="AI151" s="3">
        <v>16181</v>
      </c>
      <c r="AJ151" s="3">
        <v>31608</v>
      </c>
      <c r="AK151" s="3">
        <v>15710</v>
      </c>
    </row>
    <row r="152" spans="4:37" ht="30">
      <c r="D152" s="16" t="s">
        <v>204</v>
      </c>
      <c r="E152" s="26"/>
      <c r="F152" s="26"/>
      <c r="H152" s="16"/>
      <c r="I152" s="8"/>
      <c r="J152" s="2"/>
      <c r="K152" s="2"/>
      <c r="L152" s="3"/>
      <c r="M152" s="3"/>
      <c r="N152" s="3"/>
      <c r="O152" s="2"/>
      <c r="P152" s="2"/>
      <c r="Q152" s="2"/>
      <c r="R152" s="2"/>
      <c r="S152" s="2"/>
      <c r="T152" s="2"/>
      <c r="U152" s="2"/>
      <c r="V152" s="2"/>
      <c r="W152" s="3"/>
      <c r="X152" s="3"/>
      <c r="Y152" s="3"/>
      <c r="Z152" s="2"/>
      <c r="AA152" s="2"/>
      <c r="AB152" s="2"/>
      <c r="AC152" s="2"/>
      <c r="AD152" s="2"/>
      <c r="AE152" s="16" t="s">
        <v>204</v>
      </c>
      <c r="AF152" s="8"/>
      <c r="AG152" s="2">
        <v>0</v>
      </c>
      <c r="AH152" s="2">
        <v>0</v>
      </c>
      <c r="AI152" s="2">
        <v>0</v>
      </c>
      <c r="AJ152" s="2">
        <v>0</v>
      </c>
      <c r="AK152" s="2">
        <v>0</v>
      </c>
    </row>
    <row r="153" spans="4:37">
      <c r="D153" s="16" t="s">
        <v>205</v>
      </c>
      <c r="E153" s="26"/>
      <c r="F153" s="26"/>
      <c r="H153" s="16"/>
      <c r="I153" s="8"/>
      <c r="J153" s="3"/>
      <c r="K153" s="3"/>
      <c r="L153" s="3"/>
      <c r="M153" s="3"/>
      <c r="N153" s="3"/>
      <c r="O153" s="3"/>
      <c r="P153" s="3"/>
      <c r="Q153" s="3"/>
      <c r="R153" s="3"/>
      <c r="S153" s="3"/>
      <c r="T153" s="3"/>
      <c r="U153" s="3"/>
      <c r="V153" s="3"/>
      <c r="W153" s="3"/>
      <c r="X153" s="3"/>
      <c r="Y153" s="3"/>
      <c r="Z153" s="3"/>
      <c r="AA153" s="3"/>
      <c r="AB153" s="3"/>
      <c r="AC153" s="3"/>
      <c r="AD153" s="3"/>
      <c r="AE153" s="16" t="s">
        <v>205</v>
      </c>
      <c r="AF153" s="8"/>
      <c r="AG153" s="3">
        <v>10940</v>
      </c>
      <c r="AH153" s="3">
        <v>16181</v>
      </c>
      <c r="AI153" s="3">
        <v>31608</v>
      </c>
      <c r="AJ153" s="3">
        <v>15710</v>
      </c>
      <c r="AK153" s="3">
        <v>24821</v>
      </c>
    </row>
  </sheetData>
  <conditionalFormatting sqref="AA19">
    <cfRule type="cellIs" dxfId="116" priority="15" operator="greaterThan">
      <formula>0.35</formula>
    </cfRule>
  </conditionalFormatting>
  <conditionalFormatting sqref="G14:Y14">
    <cfRule type="cellIs" dxfId="115" priority="11" operator="greaterThan">
      <formula>0.2</formula>
    </cfRule>
    <cfRule type="cellIs" dxfId="114" priority="12" operator="lessThan">
      <formula>0.1</formula>
    </cfRule>
  </conditionalFormatting>
  <conditionalFormatting sqref="G10:Y10">
    <cfRule type="cellIs" dxfId="113" priority="10" operator="greaterThanOrEqual">
      <formula>0.1</formula>
    </cfRule>
  </conditionalFormatting>
  <conditionalFormatting sqref="G10:Y10">
    <cfRule type="cellIs" dxfId="112" priority="9" operator="lessThanOrEqual">
      <formula>0.05</formula>
    </cfRule>
  </conditionalFormatting>
  <conditionalFormatting sqref="AA10:AA12">
    <cfRule type="cellIs" dxfId="111" priority="8" operator="greaterThanOrEqual">
      <formula>0.1</formula>
    </cfRule>
  </conditionalFormatting>
  <conditionalFormatting sqref="AA10:AA12">
    <cfRule type="cellIs" dxfId="110" priority="7" operator="lessThanOrEqual">
      <formula>0.05</formula>
    </cfRule>
  </conditionalFormatting>
  <conditionalFormatting sqref="G11:Y11">
    <cfRule type="cellIs" dxfId="109" priority="6" operator="greaterThanOrEqual">
      <formula>0.1</formula>
    </cfRule>
  </conditionalFormatting>
  <conditionalFormatting sqref="G11:Y11">
    <cfRule type="cellIs" dxfId="108" priority="5" operator="lessThanOrEqual">
      <formula>0.05</formula>
    </cfRule>
  </conditionalFormatting>
  <conditionalFormatting sqref="G12:Y12">
    <cfRule type="cellIs" dxfId="107" priority="4" operator="greaterThanOrEqual">
      <formula>0.1</formula>
    </cfRule>
  </conditionalFormatting>
  <conditionalFormatting sqref="G12:Y12">
    <cfRule type="cellIs" dxfId="106" priority="3" operator="lessThanOrEqual">
      <formula>0.05</formula>
    </cfRule>
  </conditionalFormatting>
  <conditionalFormatting sqref="AA14">
    <cfRule type="cellIs" dxfId="105" priority="1" operator="greaterThan">
      <formula>0.2</formula>
    </cfRule>
    <cfRule type="cellIs" dxfId="104" priority="2" operator="lessThan">
      <formula>0.1</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6FE2C-3BD3-4C04-A9DA-CA4CD6E96C2D}">
  <dimension ref="A1:AK153"/>
  <sheetViews>
    <sheetView topLeftCell="O1" workbookViewId="0">
      <selection activeCell="Y10" sqref="Y10"/>
    </sheetView>
  </sheetViews>
  <sheetFormatPr baseColWidth="10" defaultColWidth="8.83203125" defaultRowHeight="15"/>
  <cols>
    <col min="1" max="1" width="22.6640625" customWidth="1"/>
    <col min="3" max="3" width="22.5" customWidth="1"/>
    <col min="4" max="4" width="70.5" customWidth="1"/>
    <col min="5" max="5" width="9.6640625" customWidth="1"/>
    <col min="6" max="6" width="10.5" customWidth="1"/>
    <col min="7" max="8" width="9.6640625" bestFit="1" customWidth="1"/>
    <col min="9" max="9" width="11.5" bestFit="1" customWidth="1"/>
    <col min="10" max="11" width="12.1640625" bestFit="1" customWidth="1"/>
    <col min="12" max="13" width="12.5" bestFit="1" customWidth="1"/>
    <col min="14" max="21" width="13.5" bestFit="1" customWidth="1"/>
    <col min="22" max="23" width="13.83203125" bestFit="1" customWidth="1"/>
    <col min="24" max="25" width="14.5" bestFit="1" customWidth="1"/>
    <col min="26" max="26" width="11.1640625" customWidth="1"/>
    <col min="27" max="27" width="11" customWidth="1"/>
    <col min="28" max="28" width="26.6640625" bestFit="1" customWidth="1"/>
    <col min="29" max="30" width="8.83203125" customWidth="1"/>
    <col min="31" max="31" width="53.33203125" customWidth="1"/>
    <col min="33" max="33" width="13.5" bestFit="1" customWidth="1"/>
    <col min="34" max="35" width="13.83203125" bestFit="1" customWidth="1"/>
    <col min="36" max="37" width="14.5" bestFit="1" customWidth="1"/>
  </cols>
  <sheetData>
    <row r="1" spans="1:28" ht="86.25" customHeight="1">
      <c r="A1" s="36" t="e" vm="16">
        <v>#VALUE!</v>
      </c>
      <c r="AB1" s="36" t="e" vm="16">
        <f>A1</f>
        <v>#VALUE!</v>
      </c>
    </row>
    <row r="3" spans="1:28">
      <c r="AA3" s="37" cm="1">
        <f t="array" ref="AA3">_FV(AB1,"P/E",TRUE)</f>
        <v>5.0199999999999996</v>
      </c>
      <c r="AB3" t="s">
        <v>70</v>
      </c>
    </row>
    <row r="10" spans="1:28" ht="18">
      <c r="D10" s="34" t="s">
        <v>71</v>
      </c>
      <c r="E10" s="34"/>
      <c r="F10" s="34"/>
      <c r="G10" s="33"/>
      <c r="H10" s="33"/>
      <c r="I10" s="33"/>
      <c r="J10" s="33"/>
      <c r="K10" s="33"/>
      <c r="L10" s="33"/>
      <c r="M10" s="33"/>
      <c r="N10" s="33"/>
      <c r="O10" s="33" t="str">
        <f t="shared" ref="O10:X10" si="0">IF(COUNT(J16:O16)=6,(O16-J16)/(SUM(J16:N16)),"")</f>
        <v/>
      </c>
      <c r="P10" s="33" t="str">
        <f t="shared" si="0"/>
        <v/>
      </c>
      <c r="Q10" s="33" t="str">
        <f t="shared" si="0"/>
        <v/>
      </c>
      <c r="R10" s="33" t="str">
        <f t="shared" si="0"/>
        <v/>
      </c>
      <c r="S10" s="33" t="str">
        <f t="shared" si="0"/>
        <v/>
      </c>
      <c r="T10" s="33">
        <f t="shared" si="0"/>
        <v>-2.89536001500551E-2</v>
      </c>
      <c r="U10" s="33">
        <f t="shared" si="0"/>
        <v>3.8512498762558522E-2</v>
      </c>
      <c r="V10" s="33">
        <f t="shared" si="0"/>
        <v>-0.11415124745305795</v>
      </c>
      <c r="W10" s="33">
        <f t="shared" si="0"/>
        <v>-1.5430222475639814E-2</v>
      </c>
      <c r="X10" s="33">
        <f t="shared" si="0"/>
        <v>0.40106548451288804</v>
      </c>
      <c r="Y10" s="33">
        <f>IF(COUNT(T16:Y16)=6,(Y16-T16)/(SUM(T16:X16)),"")</f>
        <v>0.8747521823177089</v>
      </c>
      <c r="AA10" s="35">
        <f>AVERAGE(U10:Y10)</f>
        <v>0.23694973913289155</v>
      </c>
      <c r="AB10" s="34" t="s">
        <v>71</v>
      </c>
    </row>
    <row r="11" spans="1:28" ht="18">
      <c r="D11" s="34" t="s">
        <v>72</v>
      </c>
      <c r="E11" s="34"/>
      <c r="F11" s="34"/>
      <c r="G11" s="33"/>
      <c r="H11" s="33"/>
      <c r="I11" s="33"/>
      <c r="J11" s="33"/>
      <c r="K11" s="33"/>
      <c r="L11" s="33"/>
      <c r="M11" s="33"/>
      <c r="N11" s="33"/>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t="str">
        <f t="shared" si="1"/>
        <v/>
      </c>
      <c r="V11" s="33" t="str">
        <f t="shared" si="1"/>
        <v/>
      </c>
      <c r="W11" s="33" t="str">
        <f t="shared" si="1"/>
        <v/>
      </c>
      <c r="X11" s="33" t="str">
        <f t="shared" si="1"/>
        <v/>
      </c>
      <c r="Y11" s="33">
        <f>IF(COUNT(O16:Y16)=11,(Y16-O16)/(SUM(O16:X16)),"")</f>
        <v>0.46992037584366314</v>
      </c>
      <c r="AA11" s="35">
        <f t="shared" ref="AA11:AA12" si="2">AVERAGE(U11:Y11)</f>
        <v>0.46992037584366314</v>
      </c>
      <c r="AB11" s="34" t="s">
        <v>72</v>
      </c>
    </row>
    <row r="12" spans="1:28" ht="18">
      <c r="D12" s="34" t="s">
        <v>73</v>
      </c>
      <c r="E12" s="34"/>
      <c r="F12" s="34"/>
      <c r="G12" s="33"/>
      <c r="H12" s="33"/>
      <c r="I12" s="33"/>
      <c r="J12" s="33"/>
      <c r="K12" s="33"/>
      <c r="L12" s="33"/>
      <c r="M12" s="33"/>
      <c r="N12" s="33"/>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73</v>
      </c>
    </row>
    <row r="14" spans="1:28" ht="18">
      <c r="D14" s="32" t="s">
        <v>74</v>
      </c>
      <c r="E14" s="32"/>
      <c r="F14" s="32"/>
      <c r="G14" s="31"/>
      <c r="H14" s="31"/>
      <c r="I14" s="31"/>
      <c r="J14" s="31"/>
      <c r="K14" s="31"/>
      <c r="L14" s="31"/>
      <c r="M14" s="31"/>
      <c r="N14" s="31"/>
      <c r="O14" s="31">
        <f t="shared" ref="O14:X14" si="4">IFERROR(O16/AVERAGE(N17:O17),"")</f>
        <v>0.22190563202218</v>
      </c>
      <c r="P14" s="31">
        <f t="shared" si="4"/>
        <v>6.3124944016147239E-2</v>
      </c>
      <c r="Q14" s="31">
        <f t="shared" si="4"/>
        <v>6.0698090633529746E-2</v>
      </c>
      <c r="R14" s="31">
        <f t="shared" si="4"/>
        <v>5.2716008408009739E-2</v>
      </c>
      <c r="S14" s="31">
        <f t="shared" si="4"/>
        <v>4.9481107013747805E-2</v>
      </c>
      <c r="T14" s="31">
        <f t="shared" si="4"/>
        <v>5.6355798706963348E-2</v>
      </c>
      <c r="U14" s="31">
        <f t="shared" si="4"/>
        <v>6.6067505061958326E-2</v>
      </c>
      <c r="V14" s="31">
        <f t="shared" si="4"/>
        <v>5.054180266929028E-2</v>
      </c>
      <c r="W14" s="31">
        <f t="shared" si="4"/>
        <v>8.7904538856421591E-2</v>
      </c>
      <c r="X14" s="31">
        <f t="shared" si="4"/>
        <v>0.23806730177513943</v>
      </c>
      <c r="Y14" s="31">
        <f>IFERROR(Y16/AVERAGE(X17:Y17),"")</f>
        <v>0.45965757906494664</v>
      </c>
      <c r="AA14" s="39">
        <f>AVERAGE(U14:Y14)</f>
        <v>0.18044774548555126</v>
      </c>
      <c r="AB14" s="32" t="s">
        <v>74</v>
      </c>
    </row>
    <row r="16" spans="1:28">
      <c r="D16" t="s">
        <v>75</v>
      </c>
      <c r="G16" s="21"/>
      <c r="H16" s="21"/>
      <c r="I16" s="21"/>
      <c r="J16" s="21"/>
      <c r="K16" s="21"/>
      <c r="L16" s="21"/>
      <c r="M16" s="21"/>
      <c r="N16" s="21"/>
      <c r="O16" s="21">
        <f t="shared" ref="O16:X16" si="5">O98</f>
        <v>736671</v>
      </c>
      <c r="P16" s="21">
        <f t="shared" si="5"/>
        <v>528542</v>
      </c>
      <c r="Q16" s="21">
        <f t="shared" si="5"/>
        <v>818957</v>
      </c>
      <c r="R16" s="21">
        <f t="shared" si="5"/>
        <v>708079</v>
      </c>
      <c r="S16" s="21">
        <f t="shared" si="5"/>
        <v>619831</v>
      </c>
      <c r="T16" s="21">
        <f t="shared" si="5"/>
        <v>637879</v>
      </c>
      <c r="U16" s="21">
        <f t="shared" si="5"/>
        <v>656145</v>
      </c>
      <c r="V16" s="21">
        <f t="shared" si="5"/>
        <v>426175</v>
      </c>
      <c r="W16" s="21">
        <f t="shared" si="5"/>
        <v>661046</v>
      </c>
      <c r="X16" s="21">
        <f t="shared" si="5"/>
        <v>1823459</v>
      </c>
      <c r="Y16" s="21">
        <f>Y98</f>
        <v>4315953</v>
      </c>
      <c r="AB16" t="s">
        <v>75</v>
      </c>
    </row>
    <row r="17" spans="4:37">
      <c r="D17" t="s">
        <v>76</v>
      </c>
      <c r="G17" s="20"/>
      <c r="H17" s="20"/>
      <c r="I17" s="20"/>
      <c r="J17" s="20"/>
      <c r="K17" s="20"/>
      <c r="L17" s="20"/>
      <c r="M17" s="20"/>
      <c r="N17" s="20"/>
      <c r="O17" s="20">
        <f t="shared" ref="O17:Y17" si="6">SUM(O19:O20)</f>
        <v>3319749</v>
      </c>
      <c r="P17" s="20">
        <f t="shared" si="6"/>
        <v>13426151</v>
      </c>
      <c r="Q17" s="20">
        <f t="shared" si="6"/>
        <v>13558454</v>
      </c>
      <c r="R17" s="20">
        <f t="shared" si="6"/>
        <v>13305454</v>
      </c>
      <c r="S17" s="20">
        <f t="shared" si="6"/>
        <v>11747785</v>
      </c>
      <c r="T17" s="20">
        <f t="shared" si="6"/>
        <v>10889779</v>
      </c>
      <c r="U17" s="20">
        <f t="shared" si="6"/>
        <v>8973087</v>
      </c>
      <c r="V17" s="20">
        <f t="shared" si="6"/>
        <v>7891171</v>
      </c>
      <c r="W17" s="20">
        <f t="shared" si="6"/>
        <v>7148917</v>
      </c>
      <c r="X17" s="20">
        <f t="shared" si="6"/>
        <v>8169936</v>
      </c>
      <c r="Y17" s="20">
        <f t="shared" si="6"/>
        <v>10609056</v>
      </c>
      <c r="AB17" t="s">
        <v>76</v>
      </c>
    </row>
    <row r="19" spans="4:37" ht="16">
      <c r="D19" s="1" t="s">
        <v>77</v>
      </c>
      <c r="E19" s="1"/>
      <c r="F19" s="1"/>
      <c r="G19" s="19"/>
      <c r="H19" s="19"/>
      <c r="I19" s="19"/>
      <c r="J19" s="19"/>
      <c r="K19" s="19"/>
      <c r="L19" s="19"/>
      <c r="M19" s="19"/>
      <c r="N19" s="19"/>
      <c r="O19" s="19">
        <f t="shared" ref="O19:Y19" si="7">SUM(O44:O45,O65)</f>
        <v>37964</v>
      </c>
      <c r="P19" s="19">
        <f t="shared" si="7"/>
        <v>9980364</v>
      </c>
      <c r="Q19" s="19">
        <f t="shared" si="7"/>
        <v>7993667</v>
      </c>
      <c r="R19" s="19">
        <f t="shared" si="7"/>
        <v>7072261</v>
      </c>
      <c r="S19" s="19">
        <f t="shared" si="7"/>
        <v>5897542</v>
      </c>
      <c r="T19" s="19">
        <f t="shared" si="7"/>
        <v>4736257</v>
      </c>
      <c r="U19" s="19">
        <f t="shared" si="7"/>
        <v>2704215</v>
      </c>
      <c r="V19" s="19">
        <f t="shared" si="7"/>
        <v>1784844</v>
      </c>
      <c r="W19" s="19">
        <f t="shared" si="7"/>
        <v>822469</v>
      </c>
      <c r="X19" s="19">
        <f t="shared" si="7"/>
        <v>691839</v>
      </c>
      <c r="Y19" s="19">
        <f t="shared" si="7"/>
        <v>3607</v>
      </c>
      <c r="AA19" s="38">
        <f>Y19/SUM(Y19:Y20)</f>
        <v>3.3999254976126056E-4</v>
      </c>
      <c r="AB19" s="1" t="s">
        <v>77</v>
      </c>
    </row>
    <row r="20" spans="4:37">
      <c r="D20" s="1" t="s">
        <v>78</v>
      </c>
      <c r="E20" s="1"/>
      <c r="F20" s="1"/>
      <c r="G20" s="19"/>
      <c r="H20" s="19"/>
      <c r="I20" s="19"/>
      <c r="J20" s="19"/>
      <c r="K20" s="19"/>
      <c r="L20" s="19"/>
      <c r="M20" s="19"/>
      <c r="N20" s="19"/>
      <c r="O20" s="19">
        <f t="shared" ref="O20:Y20" si="8">O72</f>
        <v>3281785</v>
      </c>
      <c r="P20" s="19">
        <f t="shared" si="8"/>
        <v>3445787</v>
      </c>
      <c r="Q20" s="19">
        <f t="shared" si="8"/>
        <v>5564787</v>
      </c>
      <c r="R20" s="19">
        <f t="shared" si="8"/>
        <v>6233193</v>
      </c>
      <c r="S20" s="19">
        <f t="shared" si="8"/>
        <v>5850243</v>
      </c>
      <c r="T20" s="19">
        <f t="shared" si="8"/>
        <v>6153522</v>
      </c>
      <c r="U20" s="19">
        <f t="shared" si="8"/>
        <v>6268872</v>
      </c>
      <c r="V20" s="19">
        <f t="shared" si="8"/>
        <v>6106327</v>
      </c>
      <c r="W20" s="19">
        <f t="shared" si="8"/>
        <v>6326448</v>
      </c>
      <c r="X20" s="19">
        <f t="shared" si="8"/>
        <v>7478097</v>
      </c>
      <c r="Y20" s="19">
        <f t="shared" si="8"/>
        <v>10605449</v>
      </c>
      <c r="AA20" s="29">
        <f>Y20/SUM(Y19:Y20)</f>
        <v>0.99966000745023875</v>
      </c>
      <c r="AB20" s="1" t="s">
        <v>78</v>
      </c>
    </row>
    <row r="24" spans="4:37">
      <c r="G24" s="1"/>
      <c r="H24" s="1"/>
      <c r="I24" s="1"/>
      <c r="J24" s="1"/>
      <c r="K24" s="1"/>
      <c r="L24" s="1"/>
      <c r="M24" s="1"/>
      <c r="N24" s="1"/>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79</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80</v>
      </c>
      <c r="E26" s="23"/>
      <c r="F26" s="23"/>
      <c r="G26" s="3"/>
      <c r="H26" s="3"/>
      <c r="I26" s="3"/>
      <c r="J26" s="3"/>
      <c r="K26" s="3"/>
      <c r="L26" s="3"/>
      <c r="M26" s="3"/>
      <c r="N26" s="3"/>
      <c r="O26" s="3">
        <v>2201076</v>
      </c>
      <c r="P26" s="3">
        <v>2916737</v>
      </c>
      <c r="Q26" s="3">
        <v>5372435</v>
      </c>
      <c r="R26" s="3">
        <v>4431357</v>
      </c>
      <c r="S26" s="3">
        <v>4034415</v>
      </c>
      <c r="T26" s="3">
        <v>4838709</v>
      </c>
      <c r="U26" s="3">
        <v>4318349</v>
      </c>
      <c r="V26" s="3">
        <v>4250037</v>
      </c>
      <c r="W26" s="3">
        <v>3978192</v>
      </c>
      <c r="X26" s="3">
        <v>7276292</v>
      </c>
      <c r="Y26" s="3">
        <f>AK26</f>
        <v>11624187</v>
      </c>
      <c r="Z26" s="3"/>
      <c r="AA26" s="3"/>
      <c r="AB26" s="3"/>
      <c r="AC26" s="3"/>
      <c r="AD26" s="3"/>
      <c r="AE26" s="13" t="s">
        <v>80</v>
      </c>
      <c r="AF26" s="8"/>
      <c r="AG26" s="3">
        <v>4318349</v>
      </c>
      <c r="AH26" s="3">
        <v>4250037</v>
      </c>
      <c r="AI26" s="3">
        <v>3978192</v>
      </c>
      <c r="AJ26" s="3">
        <v>7276292</v>
      </c>
      <c r="AK26" s="3">
        <v>11624187</v>
      </c>
    </row>
    <row r="27" spans="4:37">
      <c r="D27" s="14" t="s">
        <v>81</v>
      </c>
      <c r="E27" s="24"/>
      <c r="F27" s="24"/>
      <c r="G27" s="4"/>
      <c r="H27" s="4"/>
      <c r="I27" s="4"/>
      <c r="J27" s="4"/>
      <c r="K27" s="4"/>
      <c r="L27" s="4"/>
      <c r="M27" s="4"/>
      <c r="N27" s="4"/>
      <c r="O27" s="4">
        <v>1808340</v>
      </c>
      <c r="P27" s="4">
        <v>2352894</v>
      </c>
      <c r="Q27" s="4">
        <v>1951864</v>
      </c>
      <c r="R27" s="4">
        <v>1215079</v>
      </c>
      <c r="S27" s="4">
        <v>813519</v>
      </c>
      <c r="T27" s="4">
        <v>1896185</v>
      </c>
      <c r="U27" s="4">
        <v>285772</v>
      </c>
      <c r="V27" s="4">
        <v>471173</v>
      </c>
      <c r="W27" s="4">
        <v>509995</v>
      </c>
      <c r="X27" s="4">
        <v>427653</v>
      </c>
      <c r="Y27" s="3">
        <f t="shared" ref="Y27:Y41" si="9">AK27</f>
        <v>2125625</v>
      </c>
      <c r="Z27" s="4"/>
      <c r="AA27" s="4"/>
      <c r="AB27" s="4"/>
      <c r="AC27" s="4"/>
      <c r="AD27" s="4"/>
      <c r="AE27" s="14" t="s">
        <v>81</v>
      </c>
      <c r="AF27" s="8"/>
      <c r="AG27" s="4">
        <v>285772</v>
      </c>
      <c r="AH27" s="4">
        <v>471173</v>
      </c>
      <c r="AI27" s="4">
        <v>509995</v>
      </c>
      <c r="AJ27" s="4">
        <v>427653</v>
      </c>
      <c r="AK27" s="4">
        <v>2125625</v>
      </c>
    </row>
    <row r="28" spans="4:37">
      <c r="D28" s="14" t="s">
        <v>82</v>
      </c>
      <c r="E28" s="24"/>
      <c r="F28" s="24"/>
      <c r="G28" s="5"/>
      <c r="H28" s="5"/>
      <c r="I28" s="5"/>
      <c r="J28" s="4"/>
      <c r="K28" s="4"/>
      <c r="L28" s="4"/>
      <c r="M28" s="4"/>
      <c r="N28" s="5"/>
      <c r="O28" s="5">
        <v>0</v>
      </c>
      <c r="P28" s="5">
        <v>0</v>
      </c>
      <c r="Q28" s="4">
        <v>3068248</v>
      </c>
      <c r="R28" s="4">
        <v>2702556</v>
      </c>
      <c r="S28" s="4">
        <v>2300000</v>
      </c>
      <c r="T28" s="4">
        <v>2100000</v>
      </c>
      <c r="U28" s="4">
        <v>2502000</v>
      </c>
      <c r="V28" s="4">
        <v>2002000</v>
      </c>
      <c r="W28" s="4">
        <v>2302000</v>
      </c>
      <c r="X28" s="4">
        <v>4362000</v>
      </c>
      <c r="Y28" s="3">
        <f t="shared" si="9"/>
        <v>6812000</v>
      </c>
      <c r="Z28" s="5"/>
      <c r="AA28" s="5"/>
      <c r="AB28" s="5"/>
      <c r="AC28" s="5"/>
      <c r="AD28" s="5"/>
      <c r="AE28" s="14" t="s">
        <v>82</v>
      </c>
      <c r="AF28" s="8"/>
      <c r="AG28" s="4">
        <v>2502000</v>
      </c>
      <c r="AH28" s="4">
        <v>2002000</v>
      </c>
      <c r="AI28" s="4">
        <v>2302000</v>
      </c>
      <c r="AJ28" s="4">
        <v>4362000</v>
      </c>
      <c r="AK28" s="4">
        <v>6812000</v>
      </c>
    </row>
    <row r="29" spans="4:37">
      <c r="D29" s="14" t="s">
        <v>83</v>
      </c>
      <c r="E29" s="24"/>
      <c r="F29" s="24"/>
      <c r="G29" s="4"/>
      <c r="H29" s="4"/>
      <c r="I29" s="4"/>
      <c r="J29" s="4"/>
      <c r="K29" s="4"/>
      <c r="L29" s="4"/>
      <c r="M29" s="4"/>
      <c r="N29" s="4"/>
      <c r="O29" s="4">
        <v>11923</v>
      </c>
      <c r="P29" s="4">
        <v>43325</v>
      </c>
      <c r="Q29" s="4">
        <v>88130</v>
      </c>
      <c r="R29" s="4">
        <v>79842</v>
      </c>
      <c r="S29" s="4">
        <v>481716</v>
      </c>
      <c r="T29" s="4">
        <v>400479</v>
      </c>
      <c r="U29" s="4">
        <v>452950</v>
      </c>
      <c r="V29" s="4">
        <v>401910</v>
      </c>
      <c r="W29" s="4">
        <v>217396</v>
      </c>
      <c r="X29" s="4">
        <v>187458</v>
      </c>
      <c r="Y29" s="3">
        <f t="shared" si="9"/>
        <v>188150</v>
      </c>
      <c r="Z29" s="4"/>
      <c r="AA29" s="4"/>
      <c r="AB29" s="4"/>
      <c r="AC29" s="4"/>
      <c r="AD29" s="4"/>
      <c r="AE29" s="14" t="s">
        <v>83</v>
      </c>
      <c r="AF29" s="8"/>
      <c r="AG29" s="4">
        <v>452950</v>
      </c>
      <c r="AH29" s="4">
        <v>401910</v>
      </c>
      <c r="AI29" s="4">
        <v>217396</v>
      </c>
      <c r="AJ29" s="4">
        <v>187458</v>
      </c>
      <c r="AK29" s="4">
        <v>188150</v>
      </c>
    </row>
    <row r="30" spans="4:37">
      <c r="D30" s="14" t="s">
        <v>84</v>
      </c>
      <c r="E30" s="24"/>
      <c r="F30" s="24"/>
      <c r="G30" s="4"/>
      <c r="H30" s="4"/>
      <c r="I30" s="4"/>
      <c r="J30" s="4"/>
      <c r="K30" s="4"/>
      <c r="L30" s="4"/>
      <c r="M30" s="4"/>
      <c r="N30" s="4"/>
      <c r="O30" s="4">
        <v>223695</v>
      </c>
      <c r="P30" s="4">
        <v>426448</v>
      </c>
      <c r="Q30" s="4">
        <v>230086</v>
      </c>
      <c r="R30" s="4">
        <v>391330</v>
      </c>
      <c r="S30" s="4">
        <v>374121</v>
      </c>
      <c r="T30" s="4">
        <v>370663</v>
      </c>
      <c r="U30" s="4">
        <v>982641</v>
      </c>
      <c r="V30" s="4">
        <v>1301123</v>
      </c>
      <c r="W30" s="4">
        <v>834135</v>
      </c>
      <c r="X30" s="4">
        <v>2204078</v>
      </c>
      <c r="Y30" s="3">
        <f t="shared" si="9"/>
        <v>2282528</v>
      </c>
      <c r="Z30" s="4"/>
      <c r="AA30" s="4"/>
      <c r="AB30" s="4"/>
      <c r="AC30" s="4"/>
      <c r="AD30" s="4"/>
      <c r="AE30" s="14" t="s">
        <v>84</v>
      </c>
      <c r="AF30" s="8"/>
      <c r="AG30" s="4">
        <v>982641</v>
      </c>
      <c r="AH30" s="4">
        <v>1301123</v>
      </c>
      <c r="AI30" s="4">
        <v>834135</v>
      </c>
      <c r="AJ30" s="4">
        <v>2204078</v>
      </c>
      <c r="AK30" s="4">
        <v>2282528</v>
      </c>
    </row>
    <row r="31" spans="4:37">
      <c r="D31" s="14" t="s">
        <v>85</v>
      </c>
      <c r="E31" s="24"/>
      <c r="F31" s="24"/>
      <c r="G31" s="5"/>
      <c r="H31" s="5"/>
      <c r="I31" s="4"/>
      <c r="J31" s="4"/>
      <c r="K31" s="4"/>
      <c r="L31" s="4"/>
      <c r="M31" s="4"/>
      <c r="N31" s="4"/>
      <c r="O31" s="4">
        <v>157119</v>
      </c>
      <c r="P31" s="4">
        <v>94070</v>
      </c>
      <c r="Q31" s="4">
        <v>34108</v>
      </c>
      <c r="R31" s="4">
        <v>42550</v>
      </c>
      <c r="S31" s="4">
        <v>65059</v>
      </c>
      <c r="T31" s="4">
        <v>71383</v>
      </c>
      <c r="U31" s="4">
        <v>94985</v>
      </c>
      <c r="V31" s="4">
        <v>73831</v>
      </c>
      <c r="W31" s="4">
        <v>114666</v>
      </c>
      <c r="X31" s="4">
        <v>95103</v>
      </c>
      <c r="Y31" s="3">
        <f t="shared" si="9"/>
        <v>215884</v>
      </c>
      <c r="Z31" s="4"/>
      <c r="AA31" s="4"/>
      <c r="AB31" s="4"/>
      <c r="AC31" s="4"/>
      <c r="AD31" s="4"/>
      <c r="AE31" s="14" t="s">
        <v>85</v>
      </c>
      <c r="AF31" s="8"/>
      <c r="AG31" s="4">
        <v>94985</v>
      </c>
      <c r="AH31" s="4">
        <v>73831</v>
      </c>
      <c r="AI31" s="4">
        <v>114666</v>
      </c>
      <c r="AJ31" s="4">
        <v>95103</v>
      </c>
      <c r="AK31" s="4">
        <v>215884</v>
      </c>
    </row>
    <row r="32" spans="4:37">
      <c r="D32" s="13" t="s">
        <v>86</v>
      </c>
      <c r="E32" s="23"/>
      <c r="F32" s="23"/>
      <c r="G32" s="3"/>
      <c r="H32" s="3"/>
      <c r="I32" s="3"/>
      <c r="J32" s="3"/>
      <c r="K32" s="3"/>
      <c r="L32" s="3"/>
      <c r="M32" s="3"/>
      <c r="N32" s="3"/>
      <c r="O32" s="3">
        <v>12683444</v>
      </c>
      <c r="P32" s="3">
        <v>11347439</v>
      </c>
      <c r="Q32" s="3">
        <v>11171171</v>
      </c>
      <c r="R32" s="3">
        <v>10047263</v>
      </c>
      <c r="S32" s="3">
        <v>8932637</v>
      </c>
      <c r="T32" s="3">
        <v>7617455</v>
      </c>
      <c r="U32" s="3">
        <v>6712237</v>
      </c>
      <c r="V32" s="3">
        <v>5922558</v>
      </c>
      <c r="W32" s="3">
        <v>4739289</v>
      </c>
      <c r="X32" s="3">
        <v>3795830</v>
      </c>
      <c r="Y32" s="3">
        <f t="shared" si="9"/>
        <v>2542674</v>
      </c>
      <c r="Z32" s="3"/>
      <c r="AA32" s="3"/>
      <c r="AB32" s="3"/>
      <c r="AC32" s="3"/>
      <c r="AD32" s="3"/>
      <c r="AE32" s="13" t="s">
        <v>86</v>
      </c>
      <c r="AF32" s="8"/>
      <c r="AG32" s="3">
        <v>6712237</v>
      </c>
      <c r="AH32" s="3">
        <v>5922558</v>
      </c>
      <c r="AI32" s="3">
        <v>4739289</v>
      </c>
      <c r="AJ32" s="3">
        <v>3795830</v>
      </c>
      <c r="AK32" s="3">
        <v>2542674</v>
      </c>
    </row>
    <row r="33" spans="4:37">
      <c r="D33" s="14" t="s">
        <v>87</v>
      </c>
      <c r="E33" s="24"/>
      <c r="F33" s="24"/>
      <c r="G33" s="5"/>
      <c r="H33" s="5"/>
      <c r="I33" s="5"/>
      <c r="J33" s="4"/>
      <c r="K33" s="5"/>
      <c r="L33" s="5"/>
      <c r="M33" s="4"/>
      <c r="N33" s="4"/>
      <c r="O33" s="5">
        <v>0</v>
      </c>
      <c r="P33" s="5">
        <v>0</v>
      </c>
      <c r="Q33" s="5">
        <v>0</v>
      </c>
      <c r="R33" s="5">
        <v>3</v>
      </c>
      <c r="S33" s="5">
        <v>3</v>
      </c>
      <c r="T33" s="5">
        <v>3</v>
      </c>
      <c r="U33" s="5">
        <v>3</v>
      </c>
      <c r="V33" s="5">
        <v>3</v>
      </c>
      <c r="W33" s="5">
        <v>3</v>
      </c>
      <c r="X33" s="5">
        <v>3</v>
      </c>
      <c r="Y33" s="3">
        <f t="shared" si="9"/>
        <v>0</v>
      </c>
      <c r="Z33" s="4"/>
      <c r="AA33" s="4"/>
      <c r="AB33" s="4"/>
      <c r="AC33" s="4"/>
      <c r="AD33" s="4"/>
      <c r="AE33" s="14" t="s">
        <v>87</v>
      </c>
      <c r="AF33" s="8"/>
      <c r="AG33" s="5">
        <v>3</v>
      </c>
      <c r="AH33" s="5">
        <v>3</v>
      </c>
      <c r="AI33" s="5">
        <v>3</v>
      </c>
      <c r="AJ33" s="5">
        <v>3</v>
      </c>
      <c r="AK33" s="5">
        <v>0</v>
      </c>
    </row>
    <row r="34" spans="4:37">
      <c r="D34" s="14" t="s">
        <v>88</v>
      </c>
      <c r="E34" s="24"/>
      <c r="F34" s="24"/>
      <c r="G34" s="4"/>
      <c r="H34" s="4"/>
      <c r="I34" s="4"/>
      <c r="J34" s="4"/>
      <c r="K34" s="4"/>
      <c r="L34" s="4"/>
      <c r="M34" s="4"/>
      <c r="N34" s="4"/>
      <c r="O34" s="4">
        <v>12496822</v>
      </c>
      <c r="P34" s="4">
        <v>11206037</v>
      </c>
      <c r="Q34" s="4">
        <v>10957380</v>
      </c>
      <c r="R34" s="4">
        <v>9848606</v>
      </c>
      <c r="S34" s="4">
        <v>8754407</v>
      </c>
      <c r="T34" s="4">
        <v>7501543</v>
      </c>
      <c r="U34" s="4">
        <v>6336415</v>
      </c>
      <c r="V34" s="4">
        <v>5187636</v>
      </c>
      <c r="W34" s="4">
        <v>3955429</v>
      </c>
      <c r="X34" s="4">
        <v>3405623</v>
      </c>
      <c r="Y34" s="3">
        <f t="shared" si="9"/>
        <v>2206853</v>
      </c>
      <c r="Z34" s="4"/>
      <c r="AA34" s="4"/>
      <c r="AB34" s="4"/>
      <c r="AC34" s="4"/>
      <c r="AD34" s="4"/>
      <c r="AE34" s="14" t="s">
        <v>88</v>
      </c>
      <c r="AF34" s="8"/>
      <c r="AG34" s="4">
        <v>6336415</v>
      </c>
      <c r="AH34" s="4">
        <v>5187636</v>
      </c>
      <c r="AI34" s="4">
        <v>3955429</v>
      </c>
      <c r="AJ34" s="4">
        <v>3405623</v>
      </c>
      <c r="AK34" s="4">
        <v>2206853</v>
      </c>
    </row>
    <row r="35" spans="4:37">
      <c r="D35" s="14" t="s">
        <v>89</v>
      </c>
      <c r="E35" s="24"/>
      <c r="F35" s="24"/>
      <c r="G35" s="5"/>
      <c r="H35" s="5"/>
      <c r="I35" s="5"/>
      <c r="J35" s="4"/>
      <c r="K35" s="4"/>
      <c r="L35" s="4"/>
      <c r="M35" s="4"/>
      <c r="N35" s="4"/>
      <c r="O35" s="5">
        <v>0</v>
      </c>
      <c r="P35" s="5">
        <v>0</v>
      </c>
      <c r="Q35" s="5">
        <v>0</v>
      </c>
      <c r="R35" s="5">
        <v>0</v>
      </c>
      <c r="S35" s="5">
        <v>0</v>
      </c>
      <c r="T35" s="5">
        <v>0</v>
      </c>
      <c r="U35" s="5">
        <v>0</v>
      </c>
      <c r="V35" s="5">
        <v>0</v>
      </c>
      <c r="W35" s="5">
        <v>0</v>
      </c>
      <c r="X35" s="5">
        <v>0</v>
      </c>
      <c r="Y35" s="3">
        <f t="shared" si="9"/>
        <v>0</v>
      </c>
      <c r="Z35" s="5"/>
      <c r="AA35" s="5"/>
      <c r="AB35" s="5"/>
      <c r="AC35" s="5"/>
      <c r="AD35" s="5"/>
      <c r="AE35" s="14" t="s">
        <v>89</v>
      </c>
      <c r="AF35" s="8"/>
      <c r="AG35" s="5">
        <v>0</v>
      </c>
      <c r="AH35" s="5">
        <v>0</v>
      </c>
      <c r="AI35" s="5">
        <v>0</v>
      </c>
      <c r="AJ35" s="5">
        <v>0</v>
      </c>
      <c r="AK35" s="5">
        <v>0</v>
      </c>
    </row>
    <row r="36" spans="4:37">
      <c r="D36" s="14" t="s">
        <v>90</v>
      </c>
      <c r="E36" s="24"/>
      <c r="F36" s="24"/>
      <c r="G36" s="4"/>
      <c r="H36" s="4"/>
      <c r="I36" s="5"/>
      <c r="J36" s="4"/>
      <c r="K36" s="4"/>
      <c r="L36" s="4"/>
      <c r="M36" s="4"/>
      <c r="N36" s="4"/>
      <c r="O36" s="5">
        <v>376</v>
      </c>
      <c r="P36" s="4">
        <v>3708</v>
      </c>
      <c r="Q36" s="4">
        <v>46778</v>
      </c>
      <c r="R36" s="4">
        <v>95438</v>
      </c>
      <c r="S36" s="4">
        <v>79197</v>
      </c>
      <c r="T36" s="4">
        <v>104447</v>
      </c>
      <c r="U36" s="4">
        <v>346374</v>
      </c>
      <c r="V36" s="4">
        <v>698506</v>
      </c>
      <c r="W36" s="4">
        <v>760955</v>
      </c>
      <c r="X36" s="4">
        <v>66118</v>
      </c>
      <c r="Y36" s="3">
        <f t="shared" si="9"/>
        <v>33176</v>
      </c>
      <c r="Z36" s="4"/>
      <c r="AA36" s="4"/>
      <c r="AB36" s="4"/>
      <c r="AC36" s="4"/>
      <c r="AD36" s="4"/>
      <c r="AE36" s="14" t="s">
        <v>90</v>
      </c>
      <c r="AF36" s="8"/>
      <c r="AG36" s="4">
        <v>346374</v>
      </c>
      <c r="AH36" s="4">
        <v>698506</v>
      </c>
      <c r="AI36" s="4">
        <v>760955</v>
      </c>
      <c r="AJ36" s="4">
        <v>66118</v>
      </c>
      <c r="AK36" s="4">
        <v>33176</v>
      </c>
    </row>
    <row r="37" spans="4:37">
      <c r="D37" s="14" t="s">
        <v>91</v>
      </c>
      <c r="E37" s="24"/>
      <c r="F37" s="24"/>
      <c r="G37" s="5"/>
      <c r="H37" s="5"/>
      <c r="I37" s="5"/>
      <c r="J37" s="4"/>
      <c r="K37" s="4"/>
      <c r="L37" s="4"/>
      <c r="M37" s="4"/>
      <c r="N37" s="4"/>
      <c r="O37" s="5">
        <v>0</v>
      </c>
      <c r="P37" s="5">
        <v>0</v>
      </c>
      <c r="Q37" s="5">
        <v>0</v>
      </c>
      <c r="R37" s="5">
        <v>0</v>
      </c>
      <c r="S37" s="5">
        <v>0</v>
      </c>
      <c r="T37" s="5">
        <v>0</v>
      </c>
      <c r="U37" s="5">
        <v>0</v>
      </c>
      <c r="V37" s="5">
        <v>0</v>
      </c>
      <c r="W37" s="5">
        <v>0</v>
      </c>
      <c r="X37" s="5">
        <v>0</v>
      </c>
      <c r="Y37" s="3">
        <f t="shared" si="9"/>
        <v>0</v>
      </c>
      <c r="Z37" s="5"/>
      <c r="AA37" s="5"/>
      <c r="AB37" s="5"/>
      <c r="AC37" s="5"/>
      <c r="AD37" s="5"/>
      <c r="AE37" s="14" t="s">
        <v>91</v>
      </c>
      <c r="AF37" s="8"/>
      <c r="AG37" s="5">
        <v>0</v>
      </c>
      <c r="AH37" s="5">
        <v>0</v>
      </c>
      <c r="AI37" s="5">
        <v>0</v>
      </c>
      <c r="AJ37" s="5">
        <v>0</v>
      </c>
      <c r="AK37" s="5">
        <v>0</v>
      </c>
    </row>
    <row r="38" spans="4:37">
      <c r="D38" s="14" t="s">
        <v>92</v>
      </c>
      <c r="E38" s="24"/>
      <c r="F38" s="24"/>
      <c r="G38" s="5"/>
      <c r="H38" s="4"/>
      <c r="I38" s="5"/>
      <c r="J38" s="4"/>
      <c r="K38" s="4"/>
      <c r="L38" s="4"/>
      <c r="M38" s="4"/>
      <c r="N38" s="4"/>
      <c r="O38" s="4">
        <v>186246</v>
      </c>
      <c r="P38" s="4">
        <v>137694</v>
      </c>
      <c r="Q38" s="4">
        <v>167013</v>
      </c>
      <c r="R38" s="4">
        <v>103216</v>
      </c>
      <c r="S38" s="4">
        <v>99029</v>
      </c>
      <c r="T38" s="4">
        <v>11462</v>
      </c>
      <c r="U38" s="4">
        <v>29445</v>
      </c>
      <c r="V38" s="4">
        <v>36412</v>
      </c>
      <c r="W38" s="4">
        <v>22902</v>
      </c>
      <c r="X38" s="4">
        <v>324085</v>
      </c>
      <c r="Y38" s="3">
        <f t="shared" si="9"/>
        <v>302645</v>
      </c>
      <c r="Z38" s="4"/>
      <c r="AA38" s="4"/>
      <c r="AB38" s="4"/>
      <c r="AC38" s="4"/>
      <c r="AD38" s="4"/>
      <c r="AE38" s="14" t="s">
        <v>92</v>
      </c>
      <c r="AF38" s="8"/>
      <c r="AG38" s="4">
        <v>29445</v>
      </c>
      <c r="AH38" s="4">
        <v>36412</v>
      </c>
      <c r="AI38" s="4">
        <v>22902</v>
      </c>
      <c r="AJ38" s="4">
        <v>324085</v>
      </c>
      <c r="AK38" s="4">
        <v>302645</v>
      </c>
    </row>
    <row r="39" spans="4:37">
      <c r="D39" s="15" t="s">
        <v>93</v>
      </c>
      <c r="E39" s="25"/>
      <c r="F39" s="25"/>
      <c r="G39" s="5"/>
      <c r="H39" s="5"/>
      <c r="I39" s="5"/>
      <c r="J39" s="5"/>
      <c r="K39" s="5"/>
      <c r="L39" s="4"/>
      <c r="M39" s="4"/>
      <c r="N39" s="4"/>
      <c r="O39" s="5">
        <v>0</v>
      </c>
      <c r="P39" s="5">
        <v>0</v>
      </c>
      <c r="Q39" s="5">
        <v>0</v>
      </c>
      <c r="R39" s="5">
        <v>0</v>
      </c>
      <c r="S39" s="5">
        <v>0</v>
      </c>
      <c r="T39" s="5">
        <v>0</v>
      </c>
      <c r="U39" s="5">
        <v>0</v>
      </c>
      <c r="V39" s="5">
        <v>0</v>
      </c>
      <c r="W39" s="5">
        <v>0</v>
      </c>
      <c r="X39" s="5">
        <v>0</v>
      </c>
      <c r="Y39" s="3">
        <f t="shared" si="9"/>
        <v>0</v>
      </c>
      <c r="Z39" s="5"/>
      <c r="AA39" s="5"/>
      <c r="AB39" s="5"/>
      <c r="AC39" s="5"/>
      <c r="AD39" s="5"/>
      <c r="AE39" s="15" t="s">
        <v>93</v>
      </c>
      <c r="AF39" s="8"/>
      <c r="AG39" s="5">
        <v>0</v>
      </c>
      <c r="AH39" s="5">
        <v>0</v>
      </c>
      <c r="AI39" s="5">
        <v>0</v>
      </c>
      <c r="AJ39" s="5">
        <v>0</v>
      </c>
      <c r="AK39" s="5">
        <v>0</v>
      </c>
    </row>
    <row r="40" spans="4:37">
      <c r="D40" s="16" t="s">
        <v>94</v>
      </c>
      <c r="E40" s="26"/>
      <c r="F40" s="26"/>
      <c r="G40" s="3"/>
      <c r="H40" s="3"/>
      <c r="I40" s="3"/>
      <c r="J40" s="3"/>
      <c r="K40" s="3"/>
      <c r="L40" s="3"/>
      <c r="M40" s="3"/>
      <c r="N40" s="3"/>
      <c r="O40" s="3">
        <v>14884520</v>
      </c>
      <c r="P40" s="3">
        <v>14264176</v>
      </c>
      <c r="Q40" s="3">
        <v>16543606</v>
      </c>
      <c r="R40" s="3">
        <v>14478619</v>
      </c>
      <c r="S40" s="3">
        <v>12967052</v>
      </c>
      <c r="T40" s="3">
        <v>12456164</v>
      </c>
      <c r="U40" s="3">
        <v>11030586</v>
      </c>
      <c r="V40" s="3">
        <v>10172595</v>
      </c>
      <c r="W40" s="3">
        <v>8717481</v>
      </c>
      <c r="X40" s="3">
        <v>11072121</v>
      </c>
      <c r="Y40" s="3">
        <f t="shared" si="9"/>
        <v>14166861</v>
      </c>
      <c r="Z40" s="3"/>
      <c r="AA40" s="3"/>
      <c r="AB40" s="3"/>
      <c r="AC40" s="3"/>
      <c r="AD40" s="3"/>
      <c r="AE40" s="16" t="s">
        <v>94</v>
      </c>
      <c r="AF40" s="8"/>
      <c r="AG40" s="3">
        <v>11030586</v>
      </c>
      <c r="AH40" s="3">
        <v>10172595</v>
      </c>
      <c r="AI40" s="3">
        <v>8717481</v>
      </c>
      <c r="AJ40" s="3">
        <v>11072121</v>
      </c>
      <c r="AK40" s="3">
        <v>14166861</v>
      </c>
    </row>
    <row r="41" spans="4:37">
      <c r="D41" s="12" t="s">
        <v>95</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12" t="s">
        <v>95</v>
      </c>
      <c r="AF41" s="8"/>
      <c r="AG41" s="2"/>
      <c r="AH41" s="2"/>
      <c r="AI41" s="2"/>
      <c r="AJ41" s="2"/>
      <c r="AK41" s="2"/>
    </row>
    <row r="42" spans="4:37">
      <c r="D42" s="13" t="s">
        <v>96</v>
      </c>
      <c r="E42" s="23"/>
      <c r="F42" s="23"/>
      <c r="G42" s="3"/>
      <c r="H42" s="3"/>
      <c r="I42" s="3"/>
      <c r="J42" s="3"/>
      <c r="K42" s="3"/>
      <c r="L42" s="3"/>
      <c r="M42" s="3"/>
      <c r="N42" s="3"/>
      <c r="O42" s="3">
        <v>11602736</v>
      </c>
      <c r="P42" s="3">
        <v>10818388</v>
      </c>
      <c r="Q42" s="3">
        <v>10978819</v>
      </c>
      <c r="R42" s="3">
        <v>8245426</v>
      </c>
      <c r="S42" s="3">
        <v>7116809</v>
      </c>
      <c r="T42" s="3">
        <v>6302642</v>
      </c>
      <c r="U42" s="3">
        <v>4761714</v>
      </c>
      <c r="V42" s="3">
        <v>4066268</v>
      </c>
      <c r="W42" s="3">
        <v>2391033</v>
      </c>
      <c r="X42" s="3">
        <v>3594024</v>
      </c>
      <c r="Y42" s="3">
        <f t="shared" ref="Y42:Y82" si="10">AK42</f>
        <v>3561412</v>
      </c>
      <c r="Z42" s="3"/>
      <c r="AA42" s="3"/>
      <c r="AB42" s="3"/>
      <c r="AC42" s="3"/>
      <c r="AD42" s="3"/>
      <c r="AE42" s="13" t="s">
        <v>96</v>
      </c>
      <c r="AF42" s="8"/>
      <c r="AG42" s="3">
        <v>4761714</v>
      </c>
      <c r="AH42" s="3">
        <v>4066268</v>
      </c>
      <c r="AI42" s="3">
        <v>2391033</v>
      </c>
      <c r="AJ42" s="3">
        <v>3594024</v>
      </c>
      <c r="AK42" s="3">
        <v>3561412</v>
      </c>
    </row>
    <row r="43" spans="4:37">
      <c r="D43" s="14" t="s">
        <v>97</v>
      </c>
      <c r="E43" s="24"/>
      <c r="F43" s="24"/>
      <c r="G43" s="4"/>
      <c r="H43" s="4"/>
      <c r="I43" s="4"/>
      <c r="J43" s="4"/>
      <c r="K43" s="4"/>
      <c r="L43" s="4"/>
      <c r="M43" s="4"/>
      <c r="N43" s="4"/>
      <c r="O43" s="4">
        <v>1743156</v>
      </c>
      <c r="P43" s="4">
        <v>2202136</v>
      </c>
      <c r="Q43" s="4">
        <v>4113821</v>
      </c>
      <c r="R43" s="4">
        <v>2424036</v>
      </c>
      <c r="S43" s="4">
        <v>2535801</v>
      </c>
      <c r="T43" s="4">
        <v>2525326</v>
      </c>
      <c r="U43" s="4">
        <v>3096936</v>
      </c>
      <c r="V43" s="4">
        <v>3299998</v>
      </c>
      <c r="W43" s="4">
        <v>2050152</v>
      </c>
      <c r="X43" s="4">
        <v>3186611</v>
      </c>
      <c r="Y43" s="3">
        <f t="shared" si="10"/>
        <v>2874436</v>
      </c>
      <c r="Z43" s="4"/>
      <c r="AA43" s="4"/>
      <c r="AB43" s="4"/>
      <c r="AC43" s="4"/>
      <c r="AD43" s="4"/>
      <c r="AE43" s="14" t="s">
        <v>97</v>
      </c>
      <c r="AF43" s="8"/>
      <c r="AG43" s="4">
        <v>3096936</v>
      </c>
      <c r="AH43" s="4">
        <v>3299998</v>
      </c>
      <c r="AI43" s="4">
        <v>2050152</v>
      </c>
      <c r="AJ43" s="4">
        <v>3186611</v>
      </c>
      <c r="AK43" s="4">
        <v>2874436</v>
      </c>
    </row>
    <row r="44" spans="4:37">
      <c r="D44" s="17" t="s">
        <v>98</v>
      </c>
      <c r="E44" s="27"/>
      <c r="F44" s="27"/>
      <c r="G44" s="4"/>
      <c r="H44" s="4"/>
      <c r="I44" s="4"/>
      <c r="J44" s="4"/>
      <c r="K44" s="4"/>
      <c r="L44" s="4"/>
      <c r="M44" s="4"/>
      <c r="N44" s="4"/>
      <c r="O44" s="4">
        <v>2400</v>
      </c>
      <c r="P44" s="4">
        <v>1373754</v>
      </c>
      <c r="Q44" s="4">
        <v>1254176</v>
      </c>
      <c r="R44" s="4">
        <v>1319173</v>
      </c>
      <c r="S44" s="4">
        <v>1359162</v>
      </c>
      <c r="T44" s="4">
        <v>1062378</v>
      </c>
      <c r="U44" s="4">
        <v>1195945</v>
      </c>
      <c r="V44" s="4">
        <v>1156372</v>
      </c>
      <c r="W44" s="4">
        <v>685407</v>
      </c>
      <c r="X44" s="4">
        <v>689163</v>
      </c>
      <c r="Y44" s="3">
        <f t="shared" si="10"/>
        <v>2559</v>
      </c>
      <c r="Z44" s="4"/>
      <c r="AA44" s="4"/>
      <c r="AB44" s="4"/>
      <c r="AC44" s="4"/>
      <c r="AD44" s="4"/>
      <c r="AE44" s="17" t="s">
        <v>98</v>
      </c>
      <c r="AF44" s="8"/>
      <c r="AG44" s="4">
        <v>1195945</v>
      </c>
      <c r="AH44" s="4">
        <v>1156372</v>
      </c>
      <c r="AI44" s="4">
        <v>685407</v>
      </c>
      <c r="AJ44" s="4">
        <v>689163</v>
      </c>
      <c r="AK44" s="4">
        <v>2559</v>
      </c>
    </row>
    <row r="45" spans="4:37">
      <c r="D45" s="17" t="s">
        <v>99</v>
      </c>
      <c r="E45" s="27"/>
      <c r="F45" s="27"/>
      <c r="G45" s="5"/>
      <c r="H45" s="5"/>
      <c r="I45" s="5"/>
      <c r="J45" s="5"/>
      <c r="K45" s="5"/>
      <c r="L45" s="5"/>
      <c r="M45" s="5"/>
      <c r="N45" s="5"/>
      <c r="O45" s="5">
        <v>0</v>
      </c>
      <c r="P45" s="5">
        <v>0</v>
      </c>
      <c r="Q45" s="5">
        <v>0</v>
      </c>
      <c r="R45" s="5">
        <v>0</v>
      </c>
      <c r="S45" s="5">
        <v>0</v>
      </c>
      <c r="T45" s="5">
        <v>0</v>
      </c>
      <c r="U45" s="5">
        <v>0</v>
      </c>
      <c r="V45" s="5">
        <v>0</v>
      </c>
      <c r="W45" s="5">
        <v>0</v>
      </c>
      <c r="X45" s="5">
        <v>0</v>
      </c>
      <c r="Y45" s="3">
        <f t="shared" si="10"/>
        <v>0</v>
      </c>
      <c r="Z45" s="5"/>
      <c r="AA45" s="5"/>
      <c r="AB45" s="5"/>
      <c r="AC45" s="5"/>
      <c r="AD45" s="5"/>
      <c r="AE45" s="17" t="s">
        <v>99</v>
      </c>
      <c r="AF45" s="8"/>
      <c r="AG45" s="5">
        <v>0</v>
      </c>
      <c r="AH45" s="5">
        <v>0</v>
      </c>
      <c r="AI45" s="5">
        <v>0</v>
      </c>
      <c r="AJ45" s="5">
        <v>0</v>
      </c>
      <c r="AK45" s="5">
        <v>0</v>
      </c>
    </row>
    <row r="46" spans="4:37">
      <c r="D46" s="17" t="s">
        <v>100</v>
      </c>
      <c r="E46" s="27"/>
      <c r="F46" s="27"/>
      <c r="G46" s="4"/>
      <c r="H46" s="4"/>
      <c r="I46" s="4"/>
      <c r="J46" s="4"/>
      <c r="K46" s="4"/>
      <c r="L46" s="4"/>
      <c r="M46" s="4"/>
      <c r="N46" s="4"/>
      <c r="O46" s="4">
        <v>288698</v>
      </c>
      <c r="P46" s="4">
        <v>380545</v>
      </c>
      <c r="Q46" s="4">
        <v>276319</v>
      </c>
      <c r="R46" s="4">
        <v>298271</v>
      </c>
      <c r="S46" s="4">
        <v>688406</v>
      </c>
      <c r="T46" s="4">
        <v>437540</v>
      </c>
      <c r="U46" s="4">
        <v>760187</v>
      </c>
      <c r="V46" s="4">
        <v>879302</v>
      </c>
      <c r="W46" s="4">
        <v>709127</v>
      </c>
      <c r="X46" s="4">
        <v>794797</v>
      </c>
      <c r="Y46" s="3">
        <f t="shared" si="10"/>
        <v>1028476</v>
      </c>
      <c r="Z46" s="4"/>
      <c r="AA46" s="4"/>
      <c r="AB46" s="4"/>
      <c r="AC46" s="4"/>
      <c r="AD46" s="4"/>
      <c r="AE46" s="17" t="s">
        <v>100</v>
      </c>
      <c r="AF46" s="8"/>
      <c r="AG46" s="4">
        <v>760187</v>
      </c>
      <c r="AH46" s="4">
        <v>879302</v>
      </c>
      <c r="AI46" s="4">
        <v>709127</v>
      </c>
      <c r="AJ46" s="4">
        <v>794797</v>
      </c>
      <c r="AK46" s="4">
        <v>1028476</v>
      </c>
    </row>
    <row r="47" spans="4:37">
      <c r="D47" s="17" t="s">
        <v>101</v>
      </c>
      <c r="E47" s="27"/>
      <c r="F47" s="27"/>
      <c r="G47" s="5"/>
      <c r="H47" s="5"/>
      <c r="I47" s="5"/>
      <c r="J47" s="4"/>
      <c r="K47" s="4"/>
      <c r="L47" s="4"/>
      <c r="M47" s="4"/>
      <c r="N47" s="4"/>
      <c r="O47" s="4">
        <v>6318</v>
      </c>
      <c r="P47" s="4">
        <v>71856</v>
      </c>
      <c r="Q47" s="4">
        <v>123667</v>
      </c>
      <c r="R47" s="4">
        <v>153445</v>
      </c>
      <c r="S47" s="4">
        <v>64451</v>
      </c>
      <c r="T47" s="4">
        <v>83530</v>
      </c>
      <c r="U47" s="4">
        <v>139371</v>
      </c>
      <c r="V47" s="4">
        <v>45098</v>
      </c>
      <c r="W47" s="4">
        <v>118183</v>
      </c>
      <c r="X47" s="4">
        <v>285547</v>
      </c>
      <c r="Y47" s="3">
        <f t="shared" si="10"/>
        <v>106451</v>
      </c>
      <c r="Z47" s="4"/>
      <c r="AA47" s="4"/>
      <c r="AB47" s="4"/>
      <c r="AC47" s="4"/>
      <c r="AD47" s="4"/>
      <c r="AE47" s="17" t="s">
        <v>101</v>
      </c>
      <c r="AF47" s="8"/>
      <c r="AG47" s="4">
        <v>139371</v>
      </c>
      <c r="AH47" s="4">
        <v>45098</v>
      </c>
      <c r="AI47" s="4">
        <v>118183</v>
      </c>
      <c r="AJ47" s="4">
        <v>285547</v>
      </c>
      <c r="AK47" s="4">
        <v>106451</v>
      </c>
    </row>
    <row r="48" spans="4:37">
      <c r="D48" s="17" t="s">
        <v>102</v>
      </c>
      <c r="E48" s="27"/>
      <c r="F48" s="27"/>
      <c r="G48" s="4"/>
      <c r="H48" s="4"/>
      <c r="I48" s="4"/>
      <c r="J48" s="4"/>
      <c r="K48" s="4"/>
      <c r="L48" s="4"/>
      <c r="M48" s="4"/>
      <c r="N48" s="4"/>
      <c r="O48" s="4">
        <v>1636</v>
      </c>
      <c r="P48" s="4">
        <v>1836</v>
      </c>
      <c r="Q48" s="4">
        <v>36135</v>
      </c>
      <c r="R48" s="4">
        <v>6319</v>
      </c>
      <c r="S48" s="4">
        <v>3375</v>
      </c>
      <c r="T48" s="4">
        <v>15559</v>
      </c>
      <c r="U48" s="4">
        <v>34084</v>
      </c>
      <c r="V48" s="4">
        <v>22412</v>
      </c>
      <c r="W48" s="4">
        <v>31067</v>
      </c>
      <c r="X48" s="4">
        <v>94738</v>
      </c>
      <c r="Y48" s="3">
        <f t="shared" si="10"/>
        <v>71484</v>
      </c>
      <c r="Z48" s="4"/>
      <c r="AA48" s="4"/>
      <c r="AB48" s="4"/>
      <c r="AC48" s="4"/>
      <c r="AD48" s="4"/>
      <c r="AE48" s="17" t="s">
        <v>102</v>
      </c>
      <c r="AF48" s="8"/>
      <c r="AG48" s="4">
        <v>34084</v>
      </c>
      <c r="AH48" s="4">
        <v>22412</v>
      </c>
      <c r="AI48" s="4">
        <v>31067</v>
      </c>
      <c r="AJ48" s="4">
        <v>94738</v>
      </c>
      <c r="AK48" s="4">
        <v>71484</v>
      </c>
    </row>
    <row r="49" spans="4:37">
      <c r="D49" s="17" t="s">
        <v>103</v>
      </c>
      <c r="E49" s="27"/>
      <c r="F49" s="27"/>
      <c r="G49" s="5"/>
      <c r="H49" s="5"/>
      <c r="I49" s="4"/>
      <c r="J49" s="4"/>
      <c r="K49" s="4"/>
      <c r="L49" s="4"/>
      <c r="M49" s="4"/>
      <c r="N49" s="4"/>
      <c r="O49" s="4">
        <v>30240</v>
      </c>
      <c r="P49" s="4">
        <v>58304</v>
      </c>
      <c r="Q49" s="4">
        <v>112841</v>
      </c>
      <c r="R49" s="4">
        <v>69044</v>
      </c>
      <c r="S49" s="4">
        <v>47542</v>
      </c>
      <c r="T49" s="4">
        <v>53669</v>
      </c>
      <c r="U49" s="4">
        <v>24338</v>
      </c>
      <c r="V49" s="4">
        <v>94837</v>
      </c>
      <c r="W49" s="4">
        <v>98041</v>
      </c>
      <c r="X49" s="4">
        <v>187589</v>
      </c>
      <c r="Y49" s="3">
        <f t="shared" si="10"/>
        <v>136581</v>
      </c>
      <c r="Z49" s="4"/>
      <c r="AA49" s="4"/>
      <c r="AB49" s="4"/>
      <c r="AC49" s="4"/>
      <c r="AD49" s="4"/>
      <c r="AE49" s="17" t="s">
        <v>103</v>
      </c>
      <c r="AF49" s="8"/>
      <c r="AG49" s="4">
        <v>24338</v>
      </c>
      <c r="AH49" s="4">
        <v>94837</v>
      </c>
      <c r="AI49" s="4">
        <v>98041</v>
      </c>
      <c r="AJ49" s="4">
        <v>187589</v>
      </c>
      <c r="AK49" s="4">
        <v>136581</v>
      </c>
    </row>
    <row r="50" spans="4:37">
      <c r="D50" s="17" t="s">
        <v>104</v>
      </c>
      <c r="E50" s="27"/>
      <c r="F50" s="27"/>
      <c r="G50" s="5"/>
      <c r="H50" s="5"/>
      <c r="I50" s="5"/>
      <c r="J50" s="4"/>
      <c r="K50" s="4"/>
      <c r="L50" s="4"/>
      <c r="M50" s="4"/>
      <c r="N50" s="4"/>
      <c r="O50" s="4">
        <v>285329</v>
      </c>
      <c r="P50" s="4">
        <v>82997</v>
      </c>
      <c r="Q50" s="4">
        <v>262015</v>
      </c>
      <c r="R50" s="4">
        <v>342692</v>
      </c>
      <c r="S50" s="4">
        <v>67876</v>
      </c>
      <c r="T50" s="4">
        <v>610284</v>
      </c>
      <c r="U50" s="4">
        <v>669747</v>
      </c>
      <c r="V50" s="4">
        <v>794188</v>
      </c>
      <c r="W50" s="4">
        <v>126023</v>
      </c>
      <c r="X50" s="4">
        <v>553157</v>
      </c>
      <c r="Y50" s="3">
        <f t="shared" si="10"/>
        <v>238922</v>
      </c>
      <c r="Z50" s="4"/>
      <c r="AA50" s="4"/>
      <c r="AB50" s="4"/>
      <c r="AC50" s="4"/>
      <c r="AD50" s="4"/>
      <c r="AE50" s="17" t="s">
        <v>104</v>
      </c>
      <c r="AF50" s="8"/>
      <c r="AG50" s="4">
        <v>669747</v>
      </c>
      <c r="AH50" s="4">
        <v>794188</v>
      </c>
      <c r="AI50" s="4">
        <v>126023</v>
      </c>
      <c r="AJ50" s="4">
        <v>553157</v>
      </c>
      <c r="AK50" s="4">
        <v>238922</v>
      </c>
    </row>
    <row r="51" spans="4:37">
      <c r="D51" s="17" t="s">
        <v>105</v>
      </c>
      <c r="E51" s="27"/>
      <c r="F51" s="27"/>
      <c r="G51" s="5"/>
      <c r="H51" s="5"/>
      <c r="I51" s="5"/>
      <c r="J51" s="5"/>
      <c r="K51" s="5"/>
      <c r="L51" s="5"/>
      <c r="M51" s="5"/>
      <c r="N51" s="5"/>
      <c r="O51" s="5">
        <v>0</v>
      </c>
      <c r="P51" s="5">
        <v>0</v>
      </c>
      <c r="Q51" s="5">
        <v>0</v>
      </c>
      <c r="R51" s="5">
        <v>0</v>
      </c>
      <c r="S51" s="5">
        <v>0</v>
      </c>
      <c r="T51" s="5">
        <v>0</v>
      </c>
      <c r="U51" s="5">
        <v>0</v>
      </c>
      <c r="V51" s="5">
        <v>0</v>
      </c>
      <c r="W51" s="5">
        <v>0</v>
      </c>
      <c r="X51" s="5">
        <v>0</v>
      </c>
      <c r="Y51" s="3">
        <f t="shared" si="10"/>
        <v>0</v>
      </c>
      <c r="Z51" s="5"/>
      <c r="AA51" s="5"/>
      <c r="AB51" s="5"/>
      <c r="AC51" s="5"/>
      <c r="AD51" s="5"/>
      <c r="AE51" s="17" t="s">
        <v>105</v>
      </c>
      <c r="AF51" s="8"/>
      <c r="AG51" s="5">
        <v>0</v>
      </c>
      <c r="AH51" s="5">
        <v>0</v>
      </c>
      <c r="AI51" s="5">
        <v>0</v>
      </c>
      <c r="AJ51" s="5">
        <v>0</v>
      </c>
      <c r="AK51" s="5">
        <v>0</v>
      </c>
    </row>
    <row r="52" spans="4:37" ht="30">
      <c r="D52" s="17" t="s">
        <v>106</v>
      </c>
      <c r="E52" s="27"/>
      <c r="F52" s="27"/>
      <c r="G52" s="5"/>
      <c r="H52" s="5"/>
      <c r="I52" s="5"/>
      <c r="J52" s="5"/>
      <c r="K52" s="5"/>
      <c r="L52" s="5"/>
      <c r="M52" s="5"/>
      <c r="N52" s="5"/>
      <c r="O52" s="5">
        <v>0</v>
      </c>
      <c r="P52" s="5">
        <v>0</v>
      </c>
      <c r="Q52" s="5">
        <v>0</v>
      </c>
      <c r="R52" s="5">
        <v>0</v>
      </c>
      <c r="S52" s="5">
        <v>0</v>
      </c>
      <c r="T52" s="5">
        <v>0</v>
      </c>
      <c r="U52" s="5">
        <v>0</v>
      </c>
      <c r="V52" s="5">
        <v>0</v>
      </c>
      <c r="W52" s="5">
        <v>0</v>
      </c>
      <c r="X52" s="5">
        <v>0</v>
      </c>
      <c r="Y52" s="3">
        <f t="shared" si="10"/>
        <v>0</v>
      </c>
      <c r="Z52" s="5"/>
      <c r="AA52" s="5"/>
      <c r="AB52" s="5"/>
      <c r="AC52" s="5"/>
      <c r="AD52" s="5"/>
      <c r="AE52" s="17" t="s">
        <v>106</v>
      </c>
      <c r="AF52" s="8"/>
      <c r="AG52" s="5">
        <v>0</v>
      </c>
      <c r="AH52" s="5">
        <v>0</v>
      </c>
      <c r="AI52" s="5">
        <v>0</v>
      </c>
      <c r="AJ52" s="5">
        <v>0</v>
      </c>
      <c r="AK52" s="5">
        <v>0</v>
      </c>
    </row>
    <row r="53" spans="4:37">
      <c r="D53" s="17" t="s">
        <v>107</v>
      </c>
      <c r="E53" s="27"/>
      <c r="F53" s="27"/>
      <c r="G53" s="5"/>
      <c r="H53" s="5"/>
      <c r="I53" s="5"/>
      <c r="J53" s="5"/>
      <c r="K53" s="5"/>
      <c r="L53" s="5"/>
      <c r="M53" s="5"/>
      <c r="N53" s="5"/>
      <c r="O53" s="5">
        <v>0</v>
      </c>
      <c r="P53" s="5">
        <v>0</v>
      </c>
      <c r="Q53" s="5">
        <v>0</v>
      </c>
      <c r="R53" s="5">
        <v>0</v>
      </c>
      <c r="S53" s="5">
        <v>0</v>
      </c>
      <c r="T53" s="5">
        <v>0</v>
      </c>
      <c r="U53" s="5">
        <v>0</v>
      </c>
      <c r="V53" s="5">
        <v>0</v>
      </c>
      <c r="W53" s="5">
        <v>0</v>
      </c>
      <c r="X53" s="5">
        <v>0</v>
      </c>
      <c r="Y53" s="3">
        <f t="shared" si="10"/>
        <v>0</v>
      </c>
      <c r="Z53" s="5"/>
      <c r="AA53" s="5"/>
      <c r="AB53" s="5"/>
      <c r="AC53" s="5"/>
      <c r="AD53" s="5"/>
      <c r="AE53" s="17" t="s">
        <v>107</v>
      </c>
      <c r="AF53" s="8"/>
      <c r="AG53" s="5">
        <v>0</v>
      </c>
      <c r="AH53" s="5">
        <v>0</v>
      </c>
      <c r="AI53" s="5">
        <v>0</v>
      </c>
      <c r="AJ53" s="5">
        <v>0</v>
      </c>
      <c r="AK53" s="5">
        <v>0</v>
      </c>
    </row>
    <row r="54" spans="4:37">
      <c r="D54" s="17" t="s">
        <v>108</v>
      </c>
      <c r="E54" s="27"/>
      <c r="F54" s="27"/>
      <c r="G54" s="5"/>
      <c r="H54" s="5"/>
      <c r="I54" s="5"/>
      <c r="J54" s="4"/>
      <c r="K54" s="4"/>
      <c r="L54" s="4"/>
      <c r="M54" s="4"/>
      <c r="N54" s="4"/>
      <c r="O54" s="4">
        <v>1101563</v>
      </c>
      <c r="P54" s="4">
        <v>206921</v>
      </c>
      <c r="Q54" s="4">
        <v>2020520</v>
      </c>
      <c r="R54" s="4">
        <v>205977</v>
      </c>
      <c r="S54" s="4">
        <v>248031</v>
      </c>
      <c r="T54" s="4">
        <v>221137</v>
      </c>
      <c r="U54" s="4">
        <v>231678</v>
      </c>
      <c r="V54" s="4">
        <v>203311</v>
      </c>
      <c r="W54" s="4">
        <v>127382</v>
      </c>
      <c r="X54" s="4">
        <v>386498</v>
      </c>
      <c r="Y54" s="3">
        <f t="shared" si="10"/>
        <v>304137</v>
      </c>
      <c r="Z54" s="4"/>
      <c r="AA54" s="4"/>
      <c r="AB54" s="4"/>
      <c r="AC54" s="4"/>
      <c r="AD54" s="4"/>
      <c r="AE54" s="17" t="s">
        <v>108</v>
      </c>
      <c r="AF54" s="8"/>
      <c r="AG54" s="4">
        <v>231678</v>
      </c>
      <c r="AH54" s="4">
        <v>203311</v>
      </c>
      <c r="AI54" s="4">
        <v>127382</v>
      </c>
      <c r="AJ54" s="4">
        <v>386498</v>
      </c>
      <c r="AK54" s="4">
        <v>304137</v>
      </c>
    </row>
    <row r="55" spans="4:37">
      <c r="D55" s="17" t="s">
        <v>109</v>
      </c>
      <c r="E55" s="27"/>
      <c r="F55" s="27"/>
      <c r="G55" s="5"/>
      <c r="H55" s="5"/>
      <c r="I55" s="5"/>
      <c r="J55" s="5"/>
      <c r="K55" s="5"/>
      <c r="L55" s="4"/>
      <c r="M55" s="4"/>
      <c r="N55" s="4"/>
      <c r="O55" s="5">
        <v>0</v>
      </c>
      <c r="P55" s="5">
        <v>0</v>
      </c>
      <c r="Q55" s="5">
        <v>0</v>
      </c>
      <c r="R55" s="5">
        <v>0</v>
      </c>
      <c r="S55" s="5">
        <v>0</v>
      </c>
      <c r="T55" s="5">
        <v>0</v>
      </c>
      <c r="U55" s="5">
        <v>0</v>
      </c>
      <c r="V55" s="5">
        <v>119</v>
      </c>
      <c r="W55" s="5">
        <v>0</v>
      </c>
      <c r="X55" s="5">
        <v>0</v>
      </c>
      <c r="Y55" s="3">
        <f t="shared" si="10"/>
        <v>679261</v>
      </c>
      <c r="Z55" s="5"/>
      <c r="AA55" s="5"/>
      <c r="AB55" s="5"/>
      <c r="AC55" s="5"/>
      <c r="AD55" s="5"/>
      <c r="AE55" s="17" t="s">
        <v>109</v>
      </c>
      <c r="AF55" s="8"/>
      <c r="AG55" s="5">
        <v>0</v>
      </c>
      <c r="AH55" s="5">
        <v>119</v>
      </c>
      <c r="AI55" s="5">
        <v>0</v>
      </c>
      <c r="AJ55" s="5">
        <v>0</v>
      </c>
      <c r="AK55" s="4">
        <v>679261</v>
      </c>
    </row>
    <row r="56" spans="4:37">
      <c r="D56" s="17" t="s">
        <v>110</v>
      </c>
      <c r="E56" s="27"/>
      <c r="F56" s="27"/>
      <c r="G56" s="5"/>
      <c r="H56" s="5"/>
      <c r="I56" s="5"/>
      <c r="J56" s="4"/>
      <c r="K56" s="4"/>
      <c r="L56" s="4"/>
      <c r="M56" s="4"/>
      <c r="N56" s="4"/>
      <c r="O56" s="4">
        <v>26972</v>
      </c>
      <c r="P56" s="4">
        <v>25922</v>
      </c>
      <c r="Q56" s="4">
        <v>28148</v>
      </c>
      <c r="R56" s="4">
        <v>29115</v>
      </c>
      <c r="S56" s="4">
        <v>56958</v>
      </c>
      <c r="T56" s="4">
        <v>41227</v>
      </c>
      <c r="U56" s="4">
        <v>41586</v>
      </c>
      <c r="V56" s="4">
        <v>104358</v>
      </c>
      <c r="W56" s="4">
        <v>154922</v>
      </c>
      <c r="X56" s="4">
        <v>195121</v>
      </c>
      <c r="Y56" s="3">
        <f t="shared" si="10"/>
        <v>306565</v>
      </c>
      <c r="Z56" s="4"/>
      <c r="AA56" s="4"/>
      <c r="AB56" s="4"/>
      <c r="AC56" s="4"/>
      <c r="AD56" s="4"/>
      <c r="AE56" s="17" t="s">
        <v>110</v>
      </c>
      <c r="AF56" s="8"/>
      <c r="AG56" s="4">
        <v>41586</v>
      </c>
      <c r="AH56" s="4">
        <v>104358</v>
      </c>
      <c r="AI56" s="4">
        <v>154922</v>
      </c>
      <c r="AJ56" s="4">
        <v>195121</v>
      </c>
      <c r="AK56" s="4">
        <v>306565</v>
      </c>
    </row>
    <row r="57" spans="4:37">
      <c r="D57" s="17" t="s">
        <v>111</v>
      </c>
      <c r="E57" s="27"/>
      <c r="F57" s="27"/>
      <c r="G57" s="5"/>
      <c r="H57" s="5"/>
      <c r="I57" s="5"/>
      <c r="J57" s="5"/>
      <c r="K57" s="5"/>
      <c r="L57" s="5"/>
      <c r="M57" s="5"/>
      <c r="N57" s="5"/>
      <c r="O57" s="5">
        <v>0</v>
      </c>
      <c r="P57" s="5">
        <v>0</v>
      </c>
      <c r="Q57" s="5">
        <v>0</v>
      </c>
      <c r="R57" s="5">
        <v>0</v>
      </c>
      <c r="S57" s="5">
        <v>0</v>
      </c>
      <c r="T57" s="5">
        <v>0</v>
      </c>
      <c r="U57" s="5">
        <v>0</v>
      </c>
      <c r="V57" s="5">
        <v>0</v>
      </c>
      <c r="W57" s="5">
        <v>0</v>
      </c>
      <c r="X57" s="5">
        <v>0</v>
      </c>
      <c r="Y57" s="3">
        <f t="shared" si="10"/>
        <v>0</v>
      </c>
      <c r="Z57" s="5"/>
      <c r="AA57" s="5"/>
      <c r="AB57" s="5"/>
      <c r="AC57" s="5"/>
      <c r="AD57" s="5"/>
      <c r="AE57" s="17" t="s">
        <v>111</v>
      </c>
      <c r="AF57" s="8"/>
      <c r="AG57" s="5">
        <v>0</v>
      </c>
      <c r="AH57" s="5">
        <v>0</v>
      </c>
      <c r="AI57" s="5">
        <v>0</v>
      </c>
      <c r="AJ57" s="5">
        <v>0</v>
      </c>
      <c r="AK57" s="5">
        <v>0</v>
      </c>
    </row>
    <row r="58" spans="4:37">
      <c r="D58" s="17" t="s">
        <v>112</v>
      </c>
      <c r="E58" s="27"/>
      <c r="F58" s="27"/>
      <c r="G58" s="5"/>
      <c r="H58" s="5"/>
      <c r="I58" s="5"/>
      <c r="J58" s="5"/>
      <c r="K58" s="5"/>
      <c r="L58" s="5"/>
      <c r="M58" s="5"/>
      <c r="N58" s="5"/>
      <c r="O58" s="5">
        <v>0</v>
      </c>
      <c r="P58" s="5">
        <v>0</v>
      </c>
      <c r="Q58" s="5">
        <v>0</v>
      </c>
      <c r="R58" s="5">
        <v>0</v>
      </c>
      <c r="S58" s="5">
        <v>0</v>
      </c>
      <c r="T58" s="5">
        <v>0</v>
      </c>
      <c r="U58" s="5">
        <v>0</v>
      </c>
      <c r="V58" s="5">
        <v>0</v>
      </c>
      <c r="W58" s="5">
        <v>0</v>
      </c>
      <c r="X58" s="5">
        <v>0</v>
      </c>
      <c r="Y58" s="3">
        <f t="shared" si="10"/>
        <v>0</v>
      </c>
      <c r="Z58" s="5"/>
      <c r="AA58" s="5"/>
      <c r="AB58" s="5"/>
      <c r="AC58" s="5"/>
      <c r="AD58" s="5"/>
      <c r="AE58" s="17" t="s">
        <v>112</v>
      </c>
      <c r="AF58" s="8"/>
      <c r="AG58" s="5">
        <v>0</v>
      </c>
      <c r="AH58" s="5">
        <v>0</v>
      </c>
      <c r="AI58" s="5">
        <v>0</v>
      </c>
      <c r="AJ58" s="5">
        <v>0</v>
      </c>
      <c r="AK58" s="5">
        <v>0</v>
      </c>
    </row>
    <row r="59" spans="4:37">
      <c r="D59" s="14" t="s">
        <v>113</v>
      </c>
      <c r="E59" s="24"/>
      <c r="F59" s="24"/>
      <c r="G59" s="4"/>
      <c r="H59" s="4"/>
      <c r="I59" s="4"/>
      <c r="J59" s="4"/>
      <c r="K59" s="4"/>
      <c r="L59" s="4"/>
      <c r="M59" s="4"/>
      <c r="N59" s="4"/>
      <c r="O59" s="4">
        <v>9859580</v>
      </c>
      <c r="P59" s="4">
        <v>8616253</v>
      </c>
      <c r="Q59" s="4">
        <v>6864998</v>
      </c>
      <c r="R59" s="4">
        <v>5821390</v>
      </c>
      <c r="S59" s="4">
        <v>4581008</v>
      </c>
      <c r="T59" s="4">
        <v>3777316</v>
      </c>
      <c r="U59" s="4">
        <v>1664778</v>
      </c>
      <c r="V59" s="4">
        <v>766270</v>
      </c>
      <c r="W59" s="4">
        <v>340881</v>
      </c>
      <c r="X59" s="4">
        <v>407414</v>
      </c>
      <c r="Y59" s="3">
        <f t="shared" si="10"/>
        <v>686976</v>
      </c>
      <c r="Z59" s="5"/>
      <c r="AA59" s="5"/>
      <c r="AB59" s="5"/>
      <c r="AC59" s="5"/>
      <c r="AD59" s="5"/>
      <c r="AE59" s="14" t="s">
        <v>113</v>
      </c>
      <c r="AF59" s="8"/>
      <c r="AG59" s="4">
        <v>1664778</v>
      </c>
      <c r="AH59" s="4">
        <v>766270</v>
      </c>
      <c r="AI59" s="4">
        <v>340881</v>
      </c>
      <c r="AJ59" s="4">
        <v>407414</v>
      </c>
      <c r="AK59" s="4">
        <v>686976</v>
      </c>
    </row>
    <row r="60" spans="4:37">
      <c r="D60" s="17" t="s">
        <v>114</v>
      </c>
      <c r="E60" s="27"/>
      <c r="F60" s="27"/>
      <c r="G60" s="5"/>
      <c r="H60" s="5"/>
      <c r="I60" s="5"/>
      <c r="J60" s="5"/>
      <c r="K60" s="4"/>
      <c r="L60" s="5"/>
      <c r="M60" s="5"/>
      <c r="N60" s="5"/>
      <c r="O60" s="5">
        <v>0</v>
      </c>
      <c r="P60" s="5">
        <v>0</v>
      </c>
      <c r="Q60" s="5">
        <v>0</v>
      </c>
      <c r="R60" s="5">
        <v>0</v>
      </c>
      <c r="S60" s="5">
        <v>0</v>
      </c>
      <c r="T60" s="5">
        <v>0</v>
      </c>
      <c r="U60" s="5">
        <v>0</v>
      </c>
      <c r="V60" s="5">
        <v>0</v>
      </c>
      <c r="W60" s="5">
        <v>0</v>
      </c>
      <c r="X60" s="5">
        <v>0</v>
      </c>
      <c r="Y60" s="3">
        <f t="shared" si="10"/>
        <v>0</v>
      </c>
      <c r="Z60" s="5"/>
      <c r="AA60" s="5"/>
      <c r="AB60" s="5"/>
      <c r="AC60" s="5"/>
      <c r="AD60" s="5"/>
      <c r="AE60" s="17" t="s">
        <v>114</v>
      </c>
      <c r="AF60" s="8"/>
      <c r="AG60" s="5">
        <v>0</v>
      </c>
      <c r="AH60" s="5">
        <v>0</v>
      </c>
      <c r="AI60" s="5">
        <v>0</v>
      </c>
      <c r="AJ60" s="5">
        <v>0</v>
      </c>
      <c r="AK60" s="5">
        <v>0</v>
      </c>
    </row>
    <row r="61" spans="4:37">
      <c r="D61" s="17" t="s">
        <v>115</v>
      </c>
      <c r="E61" s="27"/>
      <c r="F61" s="27"/>
      <c r="G61" s="5"/>
      <c r="H61" s="5"/>
      <c r="I61" s="5"/>
      <c r="J61" s="5"/>
      <c r="K61" s="5"/>
      <c r="L61" s="5"/>
      <c r="M61" s="5"/>
      <c r="N61" s="5"/>
      <c r="O61" s="5">
        <v>0</v>
      </c>
      <c r="P61" s="5">
        <v>0</v>
      </c>
      <c r="Q61" s="5">
        <v>0</v>
      </c>
      <c r="R61" s="5">
        <v>0</v>
      </c>
      <c r="S61" s="5">
        <v>0</v>
      </c>
      <c r="T61" s="5">
        <v>0</v>
      </c>
      <c r="U61" s="5">
        <v>0</v>
      </c>
      <c r="V61" s="5">
        <v>0</v>
      </c>
      <c r="W61" s="5">
        <v>0</v>
      </c>
      <c r="X61" s="5">
        <v>0</v>
      </c>
      <c r="Y61" s="3">
        <f t="shared" si="10"/>
        <v>0</v>
      </c>
      <c r="Z61" s="5"/>
      <c r="AA61" s="5"/>
      <c r="AB61" s="5"/>
      <c r="AC61" s="5"/>
      <c r="AD61" s="5"/>
      <c r="AE61" s="17" t="s">
        <v>115</v>
      </c>
      <c r="AF61" s="8"/>
      <c r="AG61" s="5">
        <v>0</v>
      </c>
      <c r="AH61" s="5">
        <v>0</v>
      </c>
      <c r="AI61" s="5">
        <v>0</v>
      </c>
      <c r="AJ61" s="5">
        <v>0</v>
      </c>
      <c r="AK61" s="5">
        <v>0</v>
      </c>
    </row>
    <row r="62" spans="4:37">
      <c r="D62" s="17" t="s">
        <v>116</v>
      </c>
      <c r="E62" s="27"/>
      <c r="F62" s="27"/>
      <c r="G62" s="5"/>
      <c r="H62" s="5"/>
      <c r="I62" s="5"/>
      <c r="J62" s="5"/>
      <c r="K62" s="5"/>
      <c r="L62" s="5"/>
      <c r="M62" s="5"/>
      <c r="N62" s="5"/>
      <c r="O62" s="5">
        <v>0</v>
      </c>
      <c r="P62" s="5">
        <v>0</v>
      </c>
      <c r="Q62" s="5">
        <v>0</v>
      </c>
      <c r="R62" s="5">
        <v>0</v>
      </c>
      <c r="S62" s="5">
        <v>0</v>
      </c>
      <c r="T62" s="5">
        <v>0</v>
      </c>
      <c r="U62" s="5">
        <v>0</v>
      </c>
      <c r="V62" s="5">
        <v>0</v>
      </c>
      <c r="W62" s="5">
        <v>0</v>
      </c>
      <c r="X62" s="5">
        <v>0</v>
      </c>
      <c r="Y62" s="3">
        <f t="shared" si="10"/>
        <v>0</v>
      </c>
      <c r="Z62" s="5"/>
      <c r="AA62" s="5"/>
      <c r="AB62" s="5"/>
      <c r="AC62" s="5"/>
      <c r="AD62" s="5"/>
      <c r="AE62" s="17" t="s">
        <v>116</v>
      </c>
      <c r="AF62" s="8"/>
      <c r="AG62" s="5">
        <v>0</v>
      </c>
      <c r="AH62" s="5">
        <v>0</v>
      </c>
      <c r="AI62" s="5">
        <v>0</v>
      </c>
      <c r="AJ62" s="5">
        <v>0</v>
      </c>
      <c r="AK62" s="5">
        <v>0</v>
      </c>
    </row>
    <row r="63" spans="4:37">
      <c r="D63" s="17" t="s">
        <v>117</v>
      </c>
      <c r="E63" s="27"/>
      <c r="F63" s="27"/>
      <c r="G63" s="5"/>
      <c r="H63" s="5"/>
      <c r="I63" s="5"/>
      <c r="J63" s="5"/>
      <c r="K63" s="5"/>
      <c r="L63" s="5"/>
      <c r="M63" s="5"/>
      <c r="N63" s="5"/>
      <c r="O63" s="5">
        <v>0</v>
      </c>
      <c r="P63" s="5">
        <v>0</v>
      </c>
      <c r="Q63" s="5">
        <v>0</v>
      </c>
      <c r="R63" s="5">
        <v>0</v>
      </c>
      <c r="S63" s="5">
        <v>0</v>
      </c>
      <c r="T63" s="5">
        <v>0</v>
      </c>
      <c r="U63" s="5">
        <v>0</v>
      </c>
      <c r="V63" s="5">
        <v>0</v>
      </c>
      <c r="W63" s="5">
        <v>0</v>
      </c>
      <c r="X63" s="5">
        <v>0</v>
      </c>
      <c r="Y63" s="3">
        <f t="shared" si="10"/>
        <v>0</v>
      </c>
      <c r="Z63" s="5"/>
      <c r="AA63" s="5"/>
      <c r="AB63" s="5"/>
      <c r="AC63" s="5"/>
      <c r="AD63" s="5"/>
      <c r="AE63" s="17" t="s">
        <v>117</v>
      </c>
      <c r="AF63" s="8"/>
      <c r="AG63" s="5">
        <v>0</v>
      </c>
      <c r="AH63" s="5">
        <v>0</v>
      </c>
      <c r="AI63" s="5">
        <v>0</v>
      </c>
      <c r="AJ63" s="5">
        <v>0</v>
      </c>
      <c r="AK63" s="5">
        <v>0</v>
      </c>
    </row>
    <row r="64" spans="4:37">
      <c r="D64" s="17" t="s">
        <v>118</v>
      </c>
      <c r="E64" s="27"/>
      <c r="F64" s="27"/>
      <c r="G64" s="5"/>
      <c r="H64" s="5"/>
      <c r="I64" s="5"/>
      <c r="J64" s="4"/>
      <c r="K64" s="4"/>
      <c r="L64" s="4"/>
      <c r="M64" s="4"/>
      <c r="N64" s="4"/>
      <c r="O64" s="4">
        <v>9824016</v>
      </c>
      <c r="P64" s="5">
        <v>0</v>
      </c>
      <c r="Q64" s="4">
        <v>33175</v>
      </c>
      <c r="R64" s="4">
        <v>33175</v>
      </c>
      <c r="S64" s="4">
        <v>1056</v>
      </c>
      <c r="T64" s="5">
        <v>0</v>
      </c>
      <c r="U64" s="5">
        <v>0</v>
      </c>
      <c r="V64" s="5">
        <v>0</v>
      </c>
      <c r="W64" s="5">
        <v>0</v>
      </c>
      <c r="X64" s="5">
        <v>0</v>
      </c>
      <c r="Y64" s="3">
        <f t="shared" si="10"/>
        <v>0</v>
      </c>
      <c r="Z64" s="5"/>
      <c r="AA64" s="5"/>
      <c r="AB64" s="5"/>
      <c r="AC64" s="5"/>
      <c r="AD64" s="5"/>
      <c r="AE64" s="17" t="s">
        <v>118</v>
      </c>
      <c r="AF64" s="8"/>
      <c r="AG64" s="5">
        <v>0</v>
      </c>
      <c r="AH64" s="5">
        <v>0</v>
      </c>
      <c r="AI64" s="5">
        <v>0</v>
      </c>
      <c r="AJ64" s="5">
        <v>0</v>
      </c>
      <c r="AK64" s="5">
        <v>0</v>
      </c>
    </row>
    <row r="65" spans="4:37">
      <c r="D65" s="17" t="s">
        <v>119</v>
      </c>
      <c r="E65" s="27"/>
      <c r="F65" s="27"/>
      <c r="G65" s="4"/>
      <c r="H65" s="4"/>
      <c r="I65" s="4"/>
      <c r="J65" s="4"/>
      <c r="K65" s="4"/>
      <c r="L65" s="4"/>
      <c r="M65" s="4"/>
      <c r="N65" s="4"/>
      <c r="O65" s="4">
        <v>35564</v>
      </c>
      <c r="P65" s="4">
        <v>8606610</v>
      </c>
      <c r="Q65" s="4">
        <v>6739491</v>
      </c>
      <c r="R65" s="4">
        <v>5753088</v>
      </c>
      <c r="S65" s="4">
        <v>4538380</v>
      </c>
      <c r="T65" s="4">
        <v>3673879</v>
      </c>
      <c r="U65" s="4">
        <v>1508270</v>
      </c>
      <c r="V65" s="4">
        <v>628472</v>
      </c>
      <c r="W65" s="4">
        <v>137062</v>
      </c>
      <c r="X65" s="4">
        <v>2676</v>
      </c>
      <c r="Y65" s="3">
        <f t="shared" si="10"/>
        <v>1048</v>
      </c>
      <c r="Z65" s="5"/>
      <c r="AA65" s="5"/>
      <c r="AB65" s="5"/>
      <c r="AC65" s="5"/>
      <c r="AD65" s="5"/>
      <c r="AE65" s="17" t="s">
        <v>119</v>
      </c>
      <c r="AF65" s="8"/>
      <c r="AG65" s="4">
        <v>1508270</v>
      </c>
      <c r="AH65" s="4">
        <v>628472</v>
      </c>
      <c r="AI65" s="4">
        <v>137062</v>
      </c>
      <c r="AJ65" s="4">
        <v>2676</v>
      </c>
      <c r="AK65" s="4">
        <v>1048</v>
      </c>
    </row>
    <row r="66" spans="4:37">
      <c r="D66" s="17" t="s">
        <v>120</v>
      </c>
      <c r="E66" s="27"/>
      <c r="F66" s="27"/>
      <c r="G66" s="5"/>
      <c r="H66" s="5"/>
      <c r="I66" s="5"/>
      <c r="J66" s="5"/>
      <c r="K66" s="5"/>
      <c r="L66" s="5"/>
      <c r="M66" s="5"/>
      <c r="N66" s="5"/>
      <c r="O66" s="5">
        <v>0</v>
      </c>
      <c r="P66" s="5">
        <v>0</v>
      </c>
      <c r="Q66" s="5">
        <v>0</v>
      </c>
      <c r="R66" s="5">
        <v>0</v>
      </c>
      <c r="S66" s="5">
        <v>0</v>
      </c>
      <c r="T66" s="5">
        <v>0</v>
      </c>
      <c r="U66" s="5">
        <v>0</v>
      </c>
      <c r="V66" s="5">
        <v>0</v>
      </c>
      <c r="W66" s="5">
        <v>0</v>
      </c>
      <c r="X66" s="5">
        <v>0</v>
      </c>
      <c r="Y66" s="3">
        <f t="shared" si="10"/>
        <v>0</v>
      </c>
      <c r="Z66" s="5"/>
      <c r="AA66" s="5"/>
      <c r="AB66" s="5"/>
      <c r="AC66" s="5"/>
      <c r="AD66" s="5"/>
      <c r="AE66" s="17" t="s">
        <v>120</v>
      </c>
      <c r="AF66" s="8"/>
      <c r="AG66" s="5">
        <v>0</v>
      </c>
      <c r="AH66" s="5">
        <v>0</v>
      </c>
      <c r="AI66" s="5">
        <v>0</v>
      </c>
      <c r="AJ66" s="5">
        <v>0</v>
      </c>
      <c r="AK66" s="5">
        <v>0</v>
      </c>
    </row>
    <row r="67" spans="4:37">
      <c r="D67" s="17" t="s">
        <v>121</v>
      </c>
      <c r="E67" s="27"/>
      <c r="F67" s="27"/>
      <c r="G67" s="5"/>
      <c r="H67" s="5"/>
      <c r="I67" s="5"/>
      <c r="J67" s="5"/>
      <c r="K67" s="5"/>
      <c r="L67" s="5"/>
      <c r="M67" s="5"/>
      <c r="N67" s="4"/>
      <c r="O67" s="5">
        <v>0</v>
      </c>
      <c r="P67" s="5">
        <v>0</v>
      </c>
      <c r="Q67" s="5">
        <v>0</v>
      </c>
      <c r="R67" s="5">
        <v>0</v>
      </c>
      <c r="S67" s="5">
        <v>0</v>
      </c>
      <c r="T67" s="5">
        <v>0</v>
      </c>
      <c r="U67" s="5">
        <v>0</v>
      </c>
      <c r="V67" s="5">
        <v>0</v>
      </c>
      <c r="W67" s="5">
        <v>0</v>
      </c>
      <c r="X67" s="5">
        <v>0</v>
      </c>
      <c r="Y67" s="3">
        <f t="shared" si="10"/>
        <v>0</v>
      </c>
      <c r="Z67" s="5"/>
      <c r="AA67" s="5"/>
      <c r="AB67" s="5"/>
      <c r="AC67" s="5"/>
      <c r="AD67" s="5"/>
      <c r="AE67" s="17" t="s">
        <v>121</v>
      </c>
      <c r="AF67" s="8"/>
      <c r="AG67" s="5">
        <v>0</v>
      </c>
      <c r="AH67" s="5">
        <v>0</v>
      </c>
      <c r="AI67" s="5">
        <v>0</v>
      </c>
      <c r="AJ67" s="5">
        <v>0</v>
      </c>
      <c r="AK67" s="5">
        <v>0</v>
      </c>
    </row>
    <row r="68" spans="4:37">
      <c r="D68" s="17" t="s">
        <v>122</v>
      </c>
      <c r="E68" s="27"/>
      <c r="F68" s="27"/>
      <c r="G68" s="5"/>
      <c r="H68" s="5"/>
      <c r="I68" s="5"/>
      <c r="J68" s="4"/>
      <c r="K68" s="4"/>
      <c r="L68" s="4"/>
      <c r="M68" s="4"/>
      <c r="N68" s="4"/>
      <c r="O68" s="5">
        <v>0</v>
      </c>
      <c r="P68" s="5">
        <v>0</v>
      </c>
      <c r="Q68" s="5">
        <v>0</v>
      </c>
      <c r="R68" s="5">
        <v>0</v>
      </c>
      <c r="S68" s="5">
        <v>0</v>
      </c>
      <c r="T68" s="5">
        <v>0</v>
      </c>
      <c r="U68" s="5">
        <v>0</v>
      </c>
      <c r="V68" s="5">
        <v>0</v>
      </c>
      <c r="W68" s="5">
        <v>0</v>
      </c>
      <c r="X68" s="5">
        <v>0</v>
      </c>
      <c r="Y68" s="3">
        <f t="shared" si="10"/>
        <v>0</v>
      </c>
      <c r="Z68" s="5"/>
      <c r="AA68" s="5"/>
      <c r="AB68" s="5"/>
      <c r="AC68" s="5"/>
      <c r="AD68" s="5"/>
      <c r="AE68" s="17" t="s">
        <v>122</v>
      </c>
      <c r="AF68" s="8"/>
      <c r="AG68" s="5">
        <v>0</v>
      </c>
      <c r="AH68" s="5">
        <v>0</v>
      </c>
      <c r="AI68" s="5">
        <v>0</v>
      </c>
      <c r="AJ68" s="5">
        <v>0</v>
      </c>
      <c r="AK68" s="5">
        <v>0</v>
      </c>
    </row>
    <row r="69" spans="4:37">
      <c r="D69" s="17" t="s">
        <v>123</v>
      </c>
      <c r="E69" s="27"/>
      <c r="F69" s="27"/>
      <c r="G69" s="5"/>
      <c r="H69" s="5"/>
      <c r="I69" s="5"/>
      <c r="J69" s="5"/>
      <c r="K69" s="5"/>
      <c r="L69" s="5"/>
      <c r="M69" s="5"/>
      <c r="N69" s="5"/>
      <c r="O69" s="5">
        <v>0</v>
      </c>
      <c r="P69" s="5">
        <v>0</v>
      </c>
      <c r="Q69" s="5">
        <v>0</v>
      </c>
      <c r="R69" s="5">
        <v>0</v>
      </c>
      <c r="S69" s="5">
        <v>0</v>
      </c>
      <c r="T69" s="5">
        <v>0</v>
      </c>
      <c r="U69" s="5">
        <v>0</v>
      </c>
      <c r="V69" s="5">
        <v>0</v>
      </c>
      <c r="W69" s="5">
        <v>0</v>
      </c>
      <c r="X69" s="5">
        <v>0</v>
      </c>
      <c r="Y69" s="3">
        <f t="shared" si="10"/>
        <v>0</v>
      </c>
      <c r="Z69" s="5"/>
      <c r="AA69" s="5"/>
      <c r="AB69" s="5"/>
      <c r="AC69" s="5"/>
      <c r="AD69" s="5"/>
      <c r="AE69" s="17" t="s">
        <v>123</v>
      </c>
      <c r="AF69" s="8"/>
      <c r="AG69" s="5">
        <v>0</v>
      </c>
      <c r="AH69" s="5">
        <v>0</v>
      </c>
      <c r="AI69" s="5">
        <v>0</v>
      </c>
      <c r="AJ69" s="5">
        <v>0</v>
      </c>
      <c r="AK69" s="5">
        <v>0</v>
      </c>
    </row>
    <row r="70" spans="4:37">
      <c r="D70" s="17" t="s">
        <v>124</v>
      </c>
      <c r="E70" s="27"/>
      <c r="F70" s="27"/>
      <c r="G70" s="5"/>
      <c r="H70" s="5"/>
      <c r="I70" s="5"/>
      <c r="J70" s="5"/>
      <c r="K70" s="5"/>
      <c r="L70" s="5"/>
      <c r="M70" s="5"/>
      <c r="N70" s="5"/>
      <c r="O70" s="5">
        <v>0</v>
      </c>
      <c r="P70" s="5">
        <v>0</v>
      </c>
      <c r="Q70" s="4">
        <v>53262</v>
      </c>
      <c r="R70" s="5">
        <v>0</v>
      </c>
      <c r="S70" s="5">
        <v>0</v>
      </c>
      <c r="T70" s="5">
        <v>0</v>
      </c>
      <c r="U70" s="5">
        <v>0</v>
      </c>
      <c r="V70" s="5">
        <v>0</v>
      </c>
      <c r="W70" s="5">
        <v>0</v>
      </c>
      <c r="X70" s="5">
        <v>0</v>
      </c>
      <c r="Y70" s="3">
        <f t="shared" si="10"/>
        <v>0</v>
      </c>
      <c r="Z70" s="5"/>
      <c r="AA70" s="5"/>
      <c r="AB70" s="5"/>
      <c r="AC70" s="5"/>
      <c r="AD70" s="5"/>
      <c r="AE70" s="17" t="s">
        <v>124</v>
      </c>
      <c r="AF70" s="8"/>
      <c r="AG70" s="5">
        <v>0</v>
      </c>
      <c r="AH70" s="5">
        <v>0</v>
      </c>
      <c r="AI70" s="5">
        <v>0</v>
      </c>
      <c r="AJ70" s="5">
        <v>0</v>
      </c>
      <c r="AK70" s="5">
        <v>0</v>
      </c>
    </row>
    <row r="71" spans="4:37">
      <c r="D71" s="17" t="s">
        <v>125</v>
      </c>
      <c r="E71" s="27"/>
      <c r="F71" s="27"/>
      <c r="G71" s="5"/>
      <c r="H71" s="5"/>
      <c r="I71" s="5"/>
      <c r="J71" s="5"/>
      <c r="K71" s="5"/>
      <c r="L71" s="5"/>
      <c r="M71" s="5"/>
      <c r="N71" s="5"/>
      <c r="O71" s="5">
        <v>0</v>
      </c>
      <c r="P71" s="4">
        <v>9643</v>
      </c>
      <c r="Q71" s="4">
        <v>39070</v>
      </c>
      <c r="R71" s="4">
        <v>35127</v>
      </c>
      <c r="S71" s="4">
        <v>41572</v>
      </c>
      <c r="T71" s="4">
        <v>103438</v>
      </c>
      <c r="U71" s="4">
        <v>156508</v>
      </c>
      <c r="V71" s="4">
        <v>137797</v>
      </c>
      <c r="W71" s="4">
        <v>203819</v>
      </c>
      <c r="X71" s="4">
        <v>404737</v>
      </c>
      <c r="Y71" s="3">
        <f t="shared" si="10"/>
        <v>685927</v>
      </c>
      <c r="Z71" s="5"/>
      <c r="AA71" s="5"/>
      <c r="AB71" s="5"/>
      <c r="AC71" s="5"/>
      <c r="AD71" s="5"/>
      <c r="AE71" s="17" t="s">
        <v>125</v>
      </c>
      <c r="AF71" s="8"/>
      <c r="AG71" s="4">
        <v>156508</v>
      </c>
      <c r="AH71" s="4">
        <v>137797</v>
      </c>
      <c r="AI71" s="4">
        <v>203819</v>
      </c>
      <c r="AJ71" s="4">
        <v>404737</v>
      </c>
      <c r="AK71" s="4">
        <v>685927</v>
      </c>
    </row>
    <row r="72" spans="4:37">
      <c r="D72" s="13" t="s">
        <v>126</v>
      </c>
      <c r="E72" s="23"/>
      <c r="F72" s="23"/>
      <c r="G72" s="3"/>
      <c r="H72" s="3"/>
      <c r="I72" s="3"/>
      <c r="J72" s="3"/>
      <c r="K72" s="3"/>
      <c r="L72" s="3"/>
      <c r="M72" s="3"/>
      <c r="N72" s="3"/>
      <c r="O72" s="3">
        <v>3281785</v>
      </c>
      <c r="P72" s="3">
        <v>3445787</v>
      </c>
      <c r="Q72" s="3">
        <v>5564787</v>
      </c>
      <c r="R72" s="3">
        <v>6233193</v>
      </c>
      <c r="S72" s="3">
        <v>5850243</v>
      </c>
      <c r="T72" s="3">
        <v>6153522</v>
      </c>
      <c r="U72" s="3">
        <v>6268872</v>
      </c>
      <c r="V72" s="3">
        <v>6106327</v>
      </c>
      <c r="W72" s="3">
        <v>6326448</v>
      </c>
      <c r="X72" s="3">
        <v>7478097</v>
      </c>
      <c r="Y72" s="3">
        <f t="shared" si="10"/>
        <v>10605449</v>
      </c>
      <c r="Z72" s="3"/>
      <c r="AA72" s="3"/>
      <c r="AB72" s="3"/>
      <c r="AC72" s="3"/>
      <c r="AD72" s="3"/>
      <c r="AE72" s="13" t="s">
        <v>126</v>
      </c>
      <c r="AF72" s="8"/>
      <c r="AG72" s="3">
        <v>6268872</v>
      </c>
      <c r="AH72" s="3">
        <v>6106327</v>
      </c>
      <c r="AI72" s="3">
        <v>6326448</v>
      </c>
      <c r="AJ72" s="3">
        <v>7478097</v>
      </c>
      <c r="AK72" s="3">
        <v>10605449</v>
      </c>
    </row>
    <row r="73" spans="4:37">
      <c r="D73" s="14" t="s">
        <v>127</v>
      </c>
      <c r="E73" s="24"/>
      <c r="F73" s="24"/>
      <c r="G73" s="4"/>
      <c r="H73" s="4"/>
      <c r="I73" s="4"/>
      <c r="J73" s="4"/>
      <c r="K73" s="4"/>
      <c r="L73" s="4"/>
      <c r="M73" s="4"/>
      <c r="N73" s="4"/>
      <c r="O73" s="4">
        <v>3281785</v>
      </c>
      <c r="P73" s="4">
        <v>3445787</v>
      </c>
      <c r="Q73" s="4">
        <v>5564787</v>
      </c>
      <c r="R73" s="4">
        <v>6233193</v>
      </c>
      <c r="S73" s="4">
        <v>5850243</v>
      </c>
      <c r="T73" s="4">
        <v>6153522</v>
      </c>
      <c r="U73" s="4">
        <v>6268872</v>
      </c>
      <c r="V73" s="4">
        <v>6106327</v>
      </c>
      <c r="W73" s="4">
        <v>6326448</v>
      </c>
      <c r="X73" s="4">
        <v>7478097</v>
      </c>
      <c r="Y73" s="3">
        <f t="shared" si="10"/>
        <v>10605449</v>
      </c>
      <c r="Z73" s="4"/>
      <c r="AA73" s="4"/>
      <c r="AB73" s="4"/>
      <c r="AC73" s="4"/>
      <c r="AD73" s="4"/>
      <c r="AE73" s="14" t="s">
        <v>127</v>
      </c>
      <c r="AF73" s="8"/>
      <c r="AG73" s="4">
        <v>6268872</v>
      </c>
      <c r="AH73" s="4">
        <v>6106327</v>
      </c>
      <c r="AI73" s="4">
        <v>6326448</v>
      </c>
      <c r="AJ73" s="4">
        <v>7478097</v>
      </c>
      <c r="AK73" s="4">
        <v>10605449</v>
      </c>
    </row>
    <row r="74" spans="4:37">
      <c r="D74" s="14" t="s">
        <v>128</v>
      </c>
      <c r="E74" s="24"/>
      <c r="F74" s="24"/>
      <c r="G74" s="5"/>
      <c r="H74" s="5"/>
      <c r="I74" s="5"/>
      <c r="J74" s="5"/>
      <c r="K74" s="5"/>
      <c r="L74" s="5"/>
      <c r="M74" s="5"/>
      <c r="N74" s="5"/>
      <c r="O74" s="5">
        <v>0</v>
      </c>
      <c r="P74" s="5">
        <v>0</v>
      </c>
      <c r="Q74" s="5">
        <v>0</v>
      </c>
      <c r="R74" s="5">
        <v>0</v>
      </c>
      <c r="S74" s="5">
        <v>0</v>
      </c>
      <c r="T74" s="5">
        <v>0</v>
      </c>
      <c r="U74" s="5">
        <v>0</v>
      </c>
      <c r="V74" s="5">
        <v>0</v>
      </c>
      <c r="W74" s="5">
        <v>0</v>
      </c>
      <c r="X74" s="5">
        <v>0</v>
      </c>
      <c r="Y74" s="3">
        <f t="shared" si="10"/>
        <v>0</v>
      </c>
      <c r="Z74" s="5"/>
      <c r="AA74" s="5"/>
      <c r="AB74" s="5"/>
      <c r="AC74" s="5"/>
      <c r="AD74" s="5"/>
      <c r="AE74" s="14" t="s">
        <v>128</v>
      </c>
      <c r="AF74" s="8"/>
      <c r="AG74" s="5">
        <v>0</v>
      </c>
      <c r="AH74" s="5">
        <v>0</v>
      </c>
      <c r="AI74" s="5">
        <v>0</v>
      </c>
      <c r="AJ74" s="5">
        <v>0</v>
      </c>
      <c r="AK74" s="5">
        <v>0</v>
      </c>
    </row>
    <row r="75" spans="4:37">
      <c r="D75" s="16" t="s">
        <v>129</v>
      </c>
      <c r="E75" s="26"/>
      <c r="F75" s="26"/>
      <c r="G75" s="3"/>
      <c r="H75" s="3"/>
      <c r="I75" s="3"/>
      <c r="J75" s="3"/>
      <c r="K75" s="3"/>
      <c r="L75" s="3"/>
      <c r="M75" s="3"/>
      <c r="N75" s="3"/>
      <c r="O75" s="3">
        <v>14884520</v>
      </c>
      <c r="P75" s="3">
        <v>14264176</v>
      </c>
      <c r="Q75" s="3">
        <v>16543606</v>
      </c>
      <c r="R75" s="3">
        <v>14478619</v>
      </c>
      <c r="S75" s="3">
        <v>12967052</v>
      </c>
      <c r="T75" s="3">
        <v>12456164</v>
      </c>
      <c r="U75" s="3">
        <v>11030586</v>
      </c>
      <c r="V75" s="3">
        <v>10172595</v>
      </c>
      <c r="W75" s="3">
        <v>8717481</v>
      </c>
      <c r="X75" s="3">
        <v>11072121</v>
      </c>
      <c r="Y75" s="3">
        <f t="shared" si="10"/>
        <v>14166861</v>
      </c>
      <c r="Z75" s="3"/>
      <c r="AA75" s="3"/>
      <c r="AB75" s="3"/>
      <c r="AC75" s="3"/>
      <c r="AD75" s="3"/>
      <c r="AE75" s="16" t="s">
        <v>129</v>
      </c>
      <c r="AF75" s="8"/>
      <c r="AG75" s="3">
        <v>11030586</v>
      </c>
      <c r="AH75" s="3">
        <v>10172595</v>
      </c>
      <c r="AI75" s="3">
        <v>8717481</v>
      </c>
      <c r="AJ75" s="3">
        <v>11072121</v>
      </c>
      <c r="AK75" s="3">
        <v>14166861</v>
      </c>
    </row>
    <row r="76" spans="4:37">
      <c r="L76" s="1"/>
      <c r="M76" s="1"/>
      <c r="N76" s="1"/>
      <c r="O76" s="1"/>
      <c r="P76" s="1"/>
      <c r="Q76" s="1"/>
      <c r="R76" s="1"/>
      <c r="S76" s="1"/>
      <c r="T76" s="1"/>
      <c r="U76" s="1"/>
      <c r="V76" s="1"/>
      <c r="W76" s="1"/>
      <c r="X76" s="1"/>
      <c r="Y76" s="3">
        <f t="shared" si="10"/>
        <v>0</v>
      </c>
      <c r="Z76" s="1"/>
      <c r="AA76" s="1"/>
      <c r="AB76" s="1"/>
      <c r="AC76" s="1"/>
      <c r="AD76" s="1"/>
      <c r="AE76" s="1"/>
    </row>
    <row r="77" spans="4:37">
      <c r="D77" s="16" t="s">
        <v>130</v>
      </c>
      <c r="E77" s="26"/>
      <c r="F77" s="26"/>
      <c r="G77" s="3"/>
      <c r="H77" s="3"/>
      <c r="I77" s="3"/>
      <c r="J77" s="3"/>
      <c r="K77" s="3"/>
      <c r="L77" s="3"/>
      <c r="M77" s="3"/>
      <c r="N77" s="3"/>
      <c r="O77" s="3">
        <v>4076182</v>
      </c>
      <c r="P77" s="3">
        <v>6318179</v>
      </c>
      <c r="Q77" s="3">
        <v>6111350</v>
      </c>
      <c r="R77" s="3">
        <v>5669708</v>
      </c>
      <c r="S77" s="3">
        <v>4971749</v>
      </c>
      <c r="T77" s="3">
        <v>5832973</v>
      </c>
      <c r="U77" s="3">
        <v>6827334</v>
      </c>
      <c r="V77" s="3">
        <v>7176575</v>
      </c>
      <c r="W77" s="3">
        <v>7716890</v>
      </c>
      <c r="X77" s="3">
        <v>10088157</v>
      </c>
      <c r="Y77" s="3">
        <f t="shared" si="10"/>
        <v>16380040</v>
      </c>
      <c r="Z77" s="3"/>
      <c r="AA77" s="3"/>
      <c r="AB77" s="3"/>
      <c r="AC77" s="3"/>
      <c r="AD77" s="3"/>
      <c r="AE77" s="16" t="s">
        <v>130</v>
      </c>
      <c r="AF77" s="8"/>
      <c r="AG77" s="3">
        <v>6827334</v>
      </c>
      <c r="AH77" s="3">
        <v>7176575</v>
      </c>
      <c r="AI77" s="3">
        <v>7716890</v>
      </c>
      <c r="AJ77" s="3">
        <v>10088157</v>
      </c>
      <c r="AK77" s="3">
        <v>16380040</v>
      </c>
    </row>
    <row r="78" spans="4:37">
      <c r="D78" s="16" t="s">
        <v>131</v>
      </c>
      <c r="E78" s="26"/>
      <c r="F78" s="26"/>
      <c r="G78" s="3"/>
      <c r="H78" s="2"/>
      <c r="I78" s="3"/>
      <c r="J78" s="3"/>
      <c r="K78" s="3"/>
      <c r="L78" s="3"/>
      <c r="M78" s="3"/>
      <c r="N78" s="3"/>
      <c r="O78" s="2">
        <v>0</v>
      </c>
      <c r="P78" s="3">
        <v>55061</v>
      </c>
      <c r="Q78" s="3">
        <v>67206</v>
      </c>
      <c r="R78" s="3">
        <v>87468</v>
      </c>
      <c r="S78" s="3">
        <v>61578</v>
      </c>
      <c r="T78" s="3">
        <v>85218</v>
      </c>
      <c r="U78" s="3">
        <v>138005</v>
      </c>
      <c r="V78" s="3">
        <v>133609</v>
      </c>
      <c r="W78" s="3">
        <v>155615</v>
      </c>
      <c r="X78" s="3">
        <v>218394</v>
      </c>
      <c r="Y78" s="3">
        <f t="shared" si="10"/>
        <v>455513</v>
      </c>
      <c r="Z78" s="3"/>
      <c r="AA78" s="3"/>
      <c r="AB78" s="3"/>
      <c r="AC78" s="3"/>
      <c r="AD78" s="3"/>
      <c r="AE78" s="16" t="s">
        <v>131</v>
      </c>
      <c r="AF78" s="8"/>
      <c r="AG78" s="3">
        <v>138005</v>
      </c>
      <c r="AH78" s="3">
        <v>133609</v>
      </c>
      <c r="AI78" s="3">
        <v>155615</v>
      </c>
      <c r="AJ78" s="3">
        <v>218394</v>
      </c>
      <c r="AK78" s="3">
        <v>455513</v>
      </c>
    </row>
    <row r="79" spans="4:37">
      <c r="D79" s="16" t="s">
        <v>132</v>
      </c>
      <c r="E79" s="26"/>
      <c r="F79" s="26"/>
      <c r="G79" s="3"/>
      <c r="H79" s="3"/>
      <c r="I79" s="3"/>
      <c r="J79" s="3"/>
      <c r="K79" s="3"/>
      <c r="L79" s="3"/>
      <c r="M79" s="3"/>
      <c r="N79" s="3"/>
      <c r="O79" s="3">
        <v>4076182</v>
      </c>
      <c r="P79" s="3">
        <v>6263118</v>
      </c>
      <c r="Q79" s="3">
        <v>6044143</v>
      </c>
      <c r="R79" s="3">
        <v>5582239</v>
      </c>
      <c r="S79" s="3">
        <v>4910171</v>
      </c>
      <c r="T79" s="3">
        <v>5747755</v>
      </c>
      <c r="U79" s="3">
        <v>6689329</v>
      </c>
      <c r="V79" s="3">
        <v>7042967</v>
      </c>
      <c r="W79" s="3">
        <v>7561275</v>
      </c>
      <c r="X79" s="3">
        <v>9869763</v>
      </c>
      <c r="Y79" s="3">
        <f t="shared" si="10"/>
        <v>15924527</v>
      </c>
      <c r="Z79" s="3"/>
      <c r="AA79" s="3"/>
      <c r="AB79" s="3"/>
      <c r="AC79" s="3"/>
      <c r="AD79" s="3"/>
      <c r="AE79" s="16" t="s">
        <v>132</v>
      </c>
      <c r="AF79" s="8"/>
      <c r="AG79" s="3">
        <v>6689329</v>
      </c>
      <c r="AH79" s="3">
        <v>7042967</v>
      </c>
      <c r="AI79" s="3">
        <v>7561275</v>
      </c>
      <c r="AJ79" s="3">
        <v>9869763</v>
      </c>
      <c r="AK79" s="3">
        <v>15924527</v>
      </c>
    </row>
    <row r="80" spans="4:37">
      <c r="D80" s="16" t="s">
        <v>133</v>
      </c>
      <c r="E80" s="26"/>
      <c r="F80" s="26"/>
      <c r="G80" s="3"/>
      <c r="H80" s="3"/>
      <c r="I80" s="3"/>
      <c r="J80" s="3"/>
      <c r="K80" s="3"/>
      <c r="L80" s="3"/>
      <c r="M80" s="3"/>
      <c r="N80" s="3"/>
      <c r="O80" s="3">
        <v>2967940</v>
      </c>
      <c r="P80" s="3">
        <v>5065121</v>
      </c>
      <c r="Q80" s="3">
        <v>4586281</v>
      </c>
      <c r="R80" s="3">
        <v>3950628</v>
      </c>
      <c r="S80" s="3">
        <v>3595508</v>
      </c>
      <c r="T80" s="3">
        <v>4366453</v>
      </c>
      <c r="U80" s="3">
        <v>5252270</v>
      </c>
      <c r="V80" s="3">
        <v>6083775</v>
      </c>
      <c r="W80" s="3">
        <v>6244427</v>
      </c>
      <c r="X80" s="3">
        <v>7088826</v>
      </c>
      <c r="Y80" s="3">
        <f t="shared" si="10"/>
        <v>10221097</v>
      </c>
      <c r="Z80" s="3"/>
      <c r="AA80" s="3"/>
      <c r="AB80" s="3"/>
      <c r="AC80" s="3"/>
      <c r="AD80" s="3"/>
      <c r="AE80" s="16" t="s">
        <v>133</v>
      </c>
      <c r="AF80" s="8"/>
      <c r="AG80" s="3">
        <v>5252270</v>
      </c>
      <c r="AH80" s="3">
        <v>6083775</v>
      </c>
      <c r="AI80" s="3">
        <v>6244427</v>
      </c>
      <c r="AJ80" s="3">
        <v>7088826</v>
      </c>
      <c r="AK80" s="3">
        <v>10221097</v>
      </c>
    </row>
    <row r="81" spans="4:37">
      <c r="D81" s="16" t="s">
        <v>134</v>
      </c>
      <c r="E81" s="26"/>
      <c r="F81" s="26"/>
      <c r="G81" s="3"/>
      <c r="H81" s="3"/>
      <c r="I81" s="3"/>
      <c r="J81" s="3"/>
      <c r="K81" s="3"/>
      <c r="L81" s="3"/>
      <c r="M81" s="3"/>
      <c r="N81" s="3"/>
      <c r="O81" s="3">
        <v>1108242</v>
      </c>
      <c r="P81" s="3">
        <v>1197997</v>
      </c>
      <c r="Q81" s="3">
        <v>1457862</v>
      </c>
      <c r="R81" s="3">
        <v>1631611</v>
      </c>
      <c r="S81" s="3">
        <v>1314663</v>
      </c>
      <c r="T81" s="3">
        <v>1381302</v>
      </c>
      <c r="U81" s="3">
        <v>1437058</v>
      </c>
      <c r="V81" s="3">
        <v>959192</v>
      </c>
      <c r="W81" s="3">
        <v>1316848</v>
      </c>
      <c r="X81" s="3">
        <v>2780937</v>
      </c>
      <c r="Y81" s="3">
        <f t="shared" si="10"/>
        <v>5703429</v>
      </c>
      <c r="Z81" s="3"/>
      <c r="AA81" s="3"/>
      <c r="AB81" s="3"/>
      <c r="AC81" s="3"/>
      <c r="AD81" s="3"/>
      <c r="AE81" s="16" t="s">
        <v>134</v>
      </c>
      <c r="AF81" s="8"/>
      <c r="AG81" s="3">
        <v>1437058</v>
      </c>
      <c r="AH81" s="3">
        <v>959192</v>
      </c>
      <c r="AI81" s="3">
        <v>1316848</v>
      </c>
      <c r="AJ81" s="3">
        <v>2780937</v>
      </c>
      <c r="AK81" s="3">
        <v>5703429</v>
      </c>
    </row>
    <row r="82" spans="4:37">
      <c r="D82" s="16" t="s">
        <v>135</v>
      </c>
      <c r="E82" s="26"/>
      <c r="F82" s="26"/>
      <c r="G82" s="2"/>
      <c r="H82" s="2"/>
      <c r="I82" s="2"/>
      <c r="J82" s="3"/>
      <c r="K82" s="3"/>
      <c r="L82" s="3"/>
      <c r="M82" s="3"/>
      <c r="N82" s="3"/>
      <c r="O82" s="3">
        <v>32105</v>
      </c>
      <c r="P82" s="3">
        <v>128046</v>
      </c>
      <c r="Q82" s="3">
        <v>180836</v>
      </c>
      <c r="R82" s="3">
        <v>226410</v>
      </c>
      <c r="S82" s="3">
        <v>281352</v>
      </c>
      <c r="T82" s="3">
        <v>168763</v>
      </c>
      <c r="U82" s="3">
        <v>176153</v>
      </c>
      <c r="V82" s="3">
        <v>127016</v>
      </c>
      <c r="W82" s="3">
        <v>128317</v>
      </c>
      <c r="X82" s="3">
        <v>167532</v>
      </c>
      <c r="Y82" s="3">
        <f t="shared" si="10"/>
        <v>301008</v>
      </c>
      <c r="Z82" s="3"/>
      <c r="AA82" s="3"/>
      <c r="AB82" s="3"/>
      <c r="AC82" s="3"/>
      <c r="AD82" s="3"/>
      <c r="AE82" s="16" t="s">
        <v>135</v>
      </c>
      <c r="AF82" s="8"/>
      <c r="AG82" s="3">
        <v>176153</v>
      </c>
      <c r="AH82" s="3">
        <v>127016</v>
      </c>
      <c r="AI82" s="3">
        <v>128317</v>
      </c>
      <c r="AJ82" s="3">
        <v>167532</v>
      </c>
      <c r="AK82" s="3">
        <v>301008</v>
      </c>
    </row>
    <row r="83" spans="4:37">
      <c r="D83" s="12" t="s">
        <v>136</v>
      </c>
      <c r="E83" s="22"/>
      <c r="F83" s="22"/>
      <c r="G83" s="3"/>
      <c r="H83" s="3"/>
      <c r="I83" s="3"/>
      <c r="J83" s="3"/>
      <c r="K83" s="3"/>
      <c r="L83" s="3"/>
      <c r="M83" s="3"/>
      <c r="N83" s="3"/>
      <c r="O83" s="3">
        <v>288387</v>
      </c>
      <c r="P83" s="3">
        <v>588370</v>
      </c>
      <c r="Q83" s="3">
        <v>478360</v>
      </c>
      <c r="R83" s="3">
        <v>663674</v>
      </c>
      <c r="S83" s="3">
        <v>432719</v>
      </c>
      <c r="T83" s="3">
        <v>202889</v>
      </c>
      <c r="U83" s="3">
        <v>260130</v>
      </c>
      <c r="V83" s="3">
        <v>102753</v>
      </c>
      <c r="W83" s="3">
        <v>63235</v>
      </c>
      <c r="X83" s="3">
        <v>45073</v>
      </c>
      <c r="Y83" s="3">
        <f t="shared" ref="Y83:Y146" si="11">AK83</f>
        <v>60402</v>
      </c>
      <c r="Z83" s="3"/>
      <c r="AA83" s="3"/>
      <c r="AB83" s="3"/>
      <c r="AC83" s="3"/>
      <c r="AD83" s="3"/>
      <c r="AE83" s="12" t="s">
        <v>136</v>
      </c>
      <c r="AF83" s="8"/>
      <c r="AG83" s="3">
        <v>260130</v>
      </c>
      <c r="AH83" s="3">
        <v>102753</v>
      </c>
      <c r="AI83" s="3">
        <v>63235</v>
      </c>
      <c r="AJ83" s="3">
        <v>45073</v>
      </c>
      <c r="AK83" s="3">
        <v>60402</v>
      </c>
    </row>
    <row r="84" spans="4:37">
      <c r="D84" s="18" t="s">
        <v>137</v>
      </c>
      <c r="E84" s="28"/>
      <c r="F84" s="28"/>
      <c r="G84" s="3"/>
      <c r="H84" s="3"/>
      <c r="I84" s="3"/>
      <c r="J84" s="3"/>
      <c r="K84" s="3"/>
      <c r="L84" s="3"/>
      <c r="M84" s="3"/>
      <c r="N84" s="3"/>
      <c r="O84" s="3">
        <v>282744</v>
      </c>
      <c r="P84" s="3">
        <v>437883</v>
      </c>
      <c r="Q84" s="3">
        <v>327650</v>
      </c>
      <c r="R84" s="3">
        <v>232444</v>
      </c>
      <c r="S84" s="3">
        <v>206622</v>
      </c>
      <c r="T84" s="3">
        <v>182987</v>
      </c>
      <c r="U84" s="3">
        <v>142053</v>
      </c>
      <c r="V84" s="3">
        <v>87173</v>
      </c>
      <c r="W84" s="3">
        <v>43301</v>
      </c>
      <c r="X84" s="3">
        <v>18580</v>
      </c>
      <c r="Y84" s="3">
        <f t="shared" si="11"/>
        <v>10275</v>
      </c>
      <c r="Z84" s="3"/>
      <c r="AA84" s="3"/>
      <c r="AB84" s="3"/>
      <c r="AC84" s="3"/>
      <c r="AD84" s="3"/>
      <c r="AE84" s="18" t="s">
        <v>137</v>
      </c>
      <c r="AF84" s="8"/>
      <c r="AG84" s="3">
        <v>142053</v>
      </c>
      <c r="AH84" s="3">
        <v>87173</v>
      </c>
      <c r="AI84" s="3">
        <v>43301</v>
      </c>
      <c r="AJ84" s="3">
        <v>18580</v>
      </c>
      <c r="AK84" s="3">
        <v>10275</v>
      </c>
    </row>
    <row r="85" spans="4:37" ht="30">
      <c r="D85" s="16" t="s">
        <v>138</v>
      </c>
      <c r="E85" s="26"/>
      <c r="F85" s="26"/>
      <c r="G85" s="2"/>
      <c r="H85" s="2"/>
      <c r="I85" s="2"/>
      <c r="J85" s="3"/>
      <c r="K85" s="3"/>
      <c r="L85" s="3"/>
      <c r="M85" s="3"/>
      <c r="N85" s="3"/>
      <c r="O85" s="2">
        <v>0</v>
      </c>
      <c r="P85" s="2">
        <v>0</v>
      </c>
      <c r="Q85" s="2">
        <v>0</v>
      </c>
      <c r="R85" s="2">
        <v>0</v>
      </c>
      <c r="S85" s="2">
        <v>0</v>
      </c>
      <c r="T85" s="2">
        <v>0</v>
      </c>
      <c r="U85" s="2">
        <v>0</v>
      </c>
      <c r="V85" s="2">
        <v>0</v>
      </c>
      <c r="W85" s="2">
        <v>0</v>
      </c>
      <c r="X85" s="2">
        <v>0</v>
      </c>
      <c r="Y85" s="3">
        <f t="shared" si="11"/>
        <v>0</v>
      </c>
      <c r="Z85" s="2"/>
      <c r="AA85" s="2"/>
      <c r="AB85" s="2"/>
      <c r="AC85" s="2"/>
      <c r="AD85" s="2"/>
      <c r="AE85" s="16" t="s">
        <v>138</v>
      </c>
      <c r="AF85" s="8"/>
      <c r="AG85" s="2">
        <v>0</v>
      </c>
      <c r="AH85" s="2">
        <v>0</v>
      </c>
      <c r="AI85" s="2">
        <v>0</v>
      </c>
      <c r="AJ85" s="2">
        <v>0</v>
      </c>
      <c r="AK85" s="2">
        <v>0</v>
      </c>
    </row>
    <row r="86" spans="4:37">
      <c r="D86" s="16" t="s">
        <v>139</v>
      </c>
      <c r="E86" s="26"/>
      <c r="F86" s="26"/>
      <c r="G86" s="3"/>
      <c r="H86" s="2"/>
      <c r="I86" s="3"/>
      <c r="J86" s="3"/>
      <c r="K86" s="3"/>
      <c r="L86" s="3"/>
      <c r="M86" s="3"/>
      <c r="N86" s="3"/>
      <c r="O86" s="3">
        <v>42651</v>
      </c>
      <c r="P86" s="3">
        <v>137912</v>
      </c>
      <c r="Q86" s="3">
        <v>192795</v>
      </c>
      <c r="R86" s="3">
        <v>276443</v>
      </c>
      <c r="S86" s="3">
        <v>275833</v>
      </c>
      <c r="T86" s="3">
        <v>333600</v>
      </c>
      <c r="U86" s="3">
        <v>336115</v>
      </c>
      <c r="V86" s="3">
        <v>364059</v>
      </c>
      <c r="W86" s="3">
        <v>369000</v>
      </c>
      <c r="X86" s="3">
        <v>420401</v>
      </c>
      <c r="Y86" s="3">
        <f t="shared" si="11"/>
        <v>698295</v>
      </c>
      <c r="Z86" s="3"/>
      <c r="AA86" s="3"/>
      <c r="AB86" s="3"/>
      <c r="AC86" s="3"/>
      <c r="AD86" s="3"/>
      <c r="AE86" s="16" t="s">
        <v>139</v>
      </c>
      <c r="AF86" s="8"/>
      <c r="AG86" s="3">
        <v>336115</v>
      </c>
      <c r="AH86" s="3">
        <v>364059</v>
      </c>
      <c r="AI86" s="3">
        <v>369000</v>
      </c>
      <c r="AJ86" s="3">
        <v>420401</v>
      </c>
      <c r="AK86" s="3">
        <v>698295</v>
      </c>
    </row>
    <row r="87" spans="4:37">
      <c r="D87" s="16" t="s">
        <v>140</v>
      </c>
      <c r="E87" s="26"/>
      <c r="F87" s="26"/>
      <c r="G87" s="3"/>
      <c r="H87" s="3"/>
      <c r="I87" s="3"/>
      <c r="J87" s="3"/>
      <c r="K87" s="3"/>
      <c r="L87" s="3"/>
      <c r="M87" s="3"/>
      <c r="N87" s="3"/>
      <c r="O87" s="3">
        <v>79012</v>
      </c>
      <c r="P87" s="3">
        <v>104625</v>
      </c>
      <c r="Q87" s="3">
        <v>169009</v>
      </c>
      <c r="R87" s="3">
        <v>205377</v>
      </c>
      <c r="S87" s="3">
        <v>254754</v>
      </c>
      <c r="T87" s="3">
        <v>337351</v>
      </c>
      <c r="U87" s="3">
        <v>320103</v>
      </c>
      <c r="V87" s="3">
        <v>201319</v>
      </c>
      <c r="W87" s="3">
        <v>304407</v>
      </c>
      <c r="X87" s="3">
        <v>528492</v>
      </c>
      <c r="Y87" s="3">
        <f t="shared" si="11"/>
        <v>652594</v>
      </c>
      <c r="Z87" s="3"/>
      <c r="AA87" s="3"/>
      <c r="AB87" s="3"/>
      <c r="AC87" s="3"/>
      <c r="AD87" s="3"/>
      <c r="AE87" s="16" t="s">
        <v>140</v>
      </c>
      <c r="AF87" s="8"/>
      <c r="AG87" s="3">
        <v>320103</v>
      </c>
      <c r="AH87" s="3">
        <v>201319</v>
      </c>
      <c r="AI87" s="3">
        <v>304407</v>
      </c>
      <c r="AJ87" s="3">
        <v>528492</v>
      </c>
      <c r="AK87" s="3">
        <v>652594</v>
      </c>
    </row>
    <row r="88" spans="4:37" ht="30">
      <c r="D88" s="16" t="s">
        <v>141</v>
      </c>
      <c r="E88" s="26"/>
      <c r="F88" s="26"/>
      <c r="G88" s="3"/>
      <c r="H88" s="3"/>
      <c r="I88" s="3"/>
      <c r="J88" s="3"/>
      <c r="K88" s="3"/>
      <c r="L88" s="3"/>
      <c r="M88" s="3"/>
      <c r="N88" s="3"/>
      <c r="O88" s="3">
        <v>730296</v>
      </c>
      <c r="P88" s="3">
        <v>495135</v>
      </c>
      <c r="Q88" s="3">
        <v>798534</v>
      </c>
      <c r="R88" s="3">
        <v>712527</v>
      </c>
      <c r="S88" s="3">
        <v>632709</v>
      </c>
      <c r="T88" s="3">
        <v>676225</v>
      </c>
      <c r="U88" s="3">
        <v>696863</v>
      </c>
      <c r="V88" s="3">
        <v>418077</v>
      </c>
      <c r="W88" s="3">
        <v>708523</v>
      </c>
      <c r="X88" s="3">
        <v>1954503</v>
      </c>
      <c r="Y88" s="3">
        <f t="shared" si="11"/>
        <v>4593146</v>
      </c>
      <c r="Z88" s="3"/>
      <c r="AA88" s="3"/>
      <c r="AB88" s="3"/>
      <c r="AC88" s="3"/>
      <c r="AD88" s="3"/>
      <c r="AE88" s="16" t="s">
        <v>141</v>
      </c>
      <c r="AF88" s="8"/>
      <c r="AG88" s="3">
        <v>696863</v>
      </c>
      <c r="AH88" s="3">
        <v>418077</v>
      </c>
      <c r="AI88" s="3">
        <v>708523</v>
      </c>
      <c r="AJ88" s="3">
        <v>1954503</v>
      </c>
      <c r="AK88" s="3">
        <v>4593146</v>
      </c>
    </row>
    <row r="89" spans="4:37">
      <c r="D89" s="16" t="s">
        <v>142</v>
      </c>
      <c r="E89" s="26"/>
      <c r="F89" s="26"/>
      <c r="G89" s="3"/>
      <c r="H89" s="3"/>
      <c r="I89" s="2"/>
      <c r="J89" s="3"/>
      <c r="K89" s="3"/>
      <c r="L89" s="3"/>
      <c r="M89" s="3"/>
      <c r="N89" s="3"/>
      <c r="O89" s="3">
        <v>10762</v>
      </c>
      <c r="P89" s="3">
        <v>46890</v>
      </c>
      <c r="Q89" s="3">
        <v>59897</v>
      </c>
      <c r="R89" s="3">
        <v>6846</v>
      </c>
      <c r="S89" s="3">
        <v>26210</v>
      </c>
      <c r="T89" s="3">
        <v>3182</v>
      </c>
      <c r="U89" s="3">
        <v>14254</v>
      </c>
      <c r="V89" s="3">
        <v>48483</v>
      </c>
      <c r="W89" s="3">
        <v>10735</v>
      </c>
      <c r="X89" s="3">
        <v>4371</v>
      </c>
      <c r="Y89" s="3">
        <f t="shared" si="11"/>
        <v>15226</v>
      </c>
      <c r="Z89" s="2"/>
      <c r="AA89" s="2"/>
      <c r="AB89" s="2"/>
      <c r="AC89" s="2"/>
      <c r="AD89" s="2"/>
      <c r="AE89" s="16" t="s">
        <v>142</v>
      </c>
      <c r="AF89" s="8"/>
      <c r="AG89" s="3">
        <v>14254</v>
      </c>
      <c r="AH89" s="3">
        <v>48483</v>
      </c>
      <c r="AI89" s="3">
        <v>10735</v>
      </c>
      <c r="AJ89" s="3">
        <v>4371</v>
      </c>
      <c r="AK89" s="3">
        <v>15226</v>
      </c>
    </row>
    <row r="90" spans="4:37">
      <c r="D90" s="16" t="s">
        <v>143</v>
      </c>
      <c r="E90" s="26"/>
      <c r="F90" s="26"/>
      <c r="G90" s="2"/>
      <c r="H90" s="2"/>
      <c r="I90" s="2"/>
      <c r="J90" s="3"/>
      <c r="K90" s="3"/>
      <c r="L90" s="3"/>
      <c r="M90" s="3"/>
      <c r="N90" s="3"/>
      <c r="O90" s="3">
        <v>4387</v>
      </c>
      <c r="P90" s="3">
        <v>9966</v>
      </c>
      <c r="Q90" s="3">
        <v>2328</v>
      </c>
      <c r="R90" s="3">
        <v>4574</v>
      </c>
      <c r="S90" s="2">
        <v>27</v>
      </c>
      <c r="T90" s="2">
        <v>82</v>
      </c>
      <c r="U90" s="3">
        <v>4918</v>
      </c>
      <c r="V90" s="3">
        <v>3472</v>
      </c>
      <c r="W90" s="3">
        <v>2725</v>
      </c>
      <c r="X90" s="3">
        <v>2604</v>
      </c>
      <c r="Y90" s="3">
        <f t="shared" si="11"/>
        <v>12059</v>
      </c>
      <c r="Z90" s="3"/>
      <c r="AA90" s="3"/>
      <c r="AB90" s="3"/>
      <c r="AC90" s="3"/>
      <c r="AD90" s="3"/>
      <c r="AE90" s="16" t="s">
        <v>143</v>
      </c>
      <c r="AF90" s="8"/>
      <c r="AG90" s="3">
        <v>4918</v>
      </c>
      <c r="AH90" s="3">
        <v>3472</v>
      </c>
      <c r="AI90" s="3">
        <v>2725</v>
      </c>
      <c r="AJ90" s="3">
        <v>2604</v>
      </c>
      <c r="AK90" s="3">
        <v>12059</v>
      </c>
    </row>
    <row r="91" spans="4:37">
      <c r="D91" s="16" t="s">
        <v>144</v>
      </c>
      <c r="E91" s="26"/>
      <c r="F91" s="26"/>
      <c r="G91" s="3"/>
      <c r="H91" s="3"/>
      <c r="I91" s="2"/>
      <c r="J91" s="3"/>
      <c r="K91" s="3"/>
      <c r="L91" s="3"/>
      <c r="M91" s="3"/>
      <c r="N91" s="3"/>
      <c r="O91" s="3">
        <v>6375</v>
      </c>
      <c r="P91" s="3">
        <v>36924</v>
      </c>
      <c r="Q91" s="3">
        <v>57569</v>
      </c>
      <c r="R91" s="3">
        <v>2271</v>
      </c>
      <c r="S91" s="3">
        <v>26183</v>
      </c>
      <c r="T91" s="3">
        <v>3100</v>
      </c>
      <c r="U91" s="3">
        <v>9336</v>
      </c>
      <c r="V91" s="3">
        <v>45011</v>
      </c>
      <c r="W91" s="3">
        <v>8011</v>
      </c>
      <c r="X91" s="3">
        <v>1767</v>
      </c>
      <c r="Y91" s="3">
        <f t="shared" si="11"/>
        <v>3166</v>
      </c>
      <c r="Z91" s="2"/>
      <c r="AA91" s="2"/>
      <c r="AB91" s="2"/>
      <c r="AC91" s="2"/>
      <c r="AD91" s="2"/>
      <c r="AE91" s="16" t="s">
        <v>144</v>
      </c>
      <c r="AF91" s="8"/>
      <c r="AG91" s="3">
        <v>9336</v>
      </c>
      <c r="AH91" s="3">
        <v>45011</v>
      </c>
      <c r="AI91" s="3">
        <v>8011</v>
      </c>
      <c r="AJ91" s="3">
        <v>1767</v>
      </c>
      <c r="AK91" s="3">
        <v>3166</v>
      </c>
    </row>
    <row r="92" spans="4:37">
      <c r="D92" s="16" t="s">
        <v>145</v>
      </c>
      <c r="E92" s="26"/>
      <c r="F92" s="26"/>
      <c r="G92" s="3"/>
      <c r="H92" s="3"/>
      <c r="I92" s="3"/>
      <c r="J92" s="3"/>
      <c r="K92" s="3"/>
      <c r="L92" s="3"/>
      <c r="M92" s="3"/>
      <c r="N92" s="3"/>
      <c r="O92" s="3">
        <v>736671</v>
      </c>
      <c r="P92" s="3">
        <v>532060</v>
      </c>
      <c r="Q92" s="3">
        <v>856104</v>
      </c>
      <c r="R92" s="3">
        <v>714798</v>
      </c>
      <c r="S92" s="3">
        <v>658891</v>
      </c>
      <c r="T92" s="3">
        <v>679325</v>
      </c>
      <c r="U92" s="3">
        <v>706199</v>
      </c>
      <c r="V92" s="3">
        <v>463088</v>
      </c>
      <c r="W92" s="3">
        <v>716534</v>
      </c>
      <c r="X92" s="3">
        <v>1956270</v>
      </c>
      <c r="Y92" s="3">
        <f t="shared" si="11"/>
        <v>4596313</v>
      </c>
      <c r="Z92" s="3"/>
      <c r="AA92" s="3"/>
      <c r="AB92" s="3"/>
      <c r="AC92" s="3"/>
      <c r="AD92" s="3"/>
      <c r="AE92" s="16" t="s">
        <v>145</v>
      </c>
      <c r="AF92" s="8"/>
      <c r="AG92" s="3">
        <v>706199</v>
      </c>
      <c r="AH92" s="3">
        <v>463088</v>
      </c>
      <c r="AI92" s="3">
        <v>716534</v>
      </c>
      <c r="AJ92" s="3">
        <v>1956270</v>
      </c>
      <c r="AK92" s="3">
        <v>4596313</v>
      </c>
    </row>
    <row r="93" spans="4:37">
      <c r="D93" s="16" t="s">
        <v>146</v>
      </c>
      <c r="E93" s="26"/>
      <c r="F93" s="26"/>
      <c r="G93" s="2"/>
      <c r="H93" s="2"/>
      <c r="I93" s="3"/>
      <c r="J93" s="3"/>
      <c r="K93" s="3"/>
      <c r="L93" s="3"/>
      <c r="M93" s="3"/>
      <c r="N93" s="3"/>
      <c r="O93" s="2">
        <v>0</v>
      </c>
      <c r="P93" s="2">
        <v>350</v>
      </c>
      <c r="Q93" s="3">
        <v>35217</v>
      </c>
      <c r="R93" s="3">
        <v>2338</v>
      </c>
      <c r="S93" s="3">
        <v>34552</v>
      </c>
      <c r="T93" s="3">
        <v>40882</v>
      </c>
      <c r="U93" s="3">
        <v>45721</v>
      </c>
      <c r="V93" s="3">
        <v>41018</v>
      </c>
      <c r="W93" s="3">
        <v>52562</v>
      </c>
      <c r="X93" s="3">
        <v>138029</v>
      </c>
      <c r="Y93" s="3">
        <f t="shared" si="11"/>
        <v>269999</v>
      </c>
      <c r="Z93" s="3"/>
      <c r="AA93" s="3"/>
      <c r="AB93" s="3"/>
      <c r="AC93" s="3"/>
      <c r="AD93" s="3"/>
      <c r="AE93" s="16" t="s">
        <v>146</v>
      </c>
      <c r="AF93" s="8"/>
      <c r="AG93" s="3">
        <v>45721</v>
      </c>
      <c r="AH93" s="3">
        <v>41018</v>
      </c>
      <c r="AI93" s="3">
        <v>52562</v>
      </c>
      <c r="AJ93" s="3">
        <v>138029</v>
      </c>
      <c r="AK93" s="3">
        <v>269999</v>
      </c>
    </row>
    <row r="94" spans="4:37">
      <c r="D94" s="16" t="s">
        <v>147</v>
      </c>
      <c r="E94" s="26"/>
      <c r="F94" s="26"/>
      <c r="G94" s="2"/>
      <c r="H94" s="2"/>
      <c r="I94" s="2"/>
      <c r="J94" s="3"/>
      <c r="K94" s="3"/>
      <c r="L94" s="3"/>
      <c r="M94" s="3"/>
      <c r="N94" s="3"/>
      <c r="O94" s="2">
        <v>0</v>
      </c>
      <c r="P94" s="2">
        <v>0</v>
      </c>
      <c r="Q94" s="2">
        <v>0</v>
      </c>
      <c r="R94" s="2">
        <v>0</v>
      </c>
      <c r="S94" s="2">
        <v>0</v>
      </c>
      <c r="T94" s="3">
        <v>-2934</v>
      </c>
      <c r="U94" s="3">
        <v>1418</v>
      </c>
      <c r="V94" s="3">
        <v>-5653</v>
      </c>
      <c r="W94" s="3">
        <v>1526</v>
      </c>
      <c r="X94" s="3">
        <v>-7884</v>
      </c>
      <c r="Y94" s="3">
        <f t="shared" si="11"/>
        <v>5233</v>
      </c>
      <c r="Z94" s="2"/>
      <c r="AA94" s="2"/>
      <c r="AB94" s="2"/>
      <c r="AC94" s="2"/>
      <c r="AD94" s="2"/>
      <c r="AE94" s="16" t="s">
        <v>147</v>
      </c>
      <c r="AF94" s="8"/>
      <c r="AG94" s="3">
        <v>1418</v>
      </c>
      <c r="AH94" s="3">
        <v>-5653</v>
      </c>
      <c r="AI94" s="3">
        <v>1526</v>
      </c>
      <c r="AJ94" s="3">
        <v>-7884</v>
      </c>
      <c r="AK94" s="3">
        <v>5233</v>
      </c>
    </row>
    <row r="95" spans="4:37">
      <c r="D95" s="16" t="s">
        <v>148</v>
      </c>
      <c r="E95" s="26"/>
      <c r="F95" s="26"/>
      <c r="G95" s="2"/>
      <c r="H95" s="2"/>
      <c r="I95" s="3"/>
      <c r="J95" s="3"/>
      <c r="K95" s="3"/>
      <c r="L95" s="3"/>
      <c r="M95" s="3"/>
      <c r="N95" s="3"/>
      <c r="O95" s="2">
        <v>0</v>
      </c>
      <c r="P95" s="2">
        <v>350</v>
      </c>
      <c r="Q95" s="3">
        <v>35217</v>
      </c>
      <c r="R95" s="3">
        <v>2338</v>
      </c>
      <c r="S95" s="3">
        <v>34552</v>
      </c>
      <c r="T95" s="3">
        <v>37948</v>
      </c>
      <c r="U95" s="3">
        <v>47139</v>
      </c>
      <c r="V95" s="3">
        <v>35364</v>
      </c>
      <c r="W95" s="3">
        <v>54087</v>
      </c>
      <c r="X95" s="3">
        <v>130146</v>
      </c>
      <c r="Y95" s="3">
        <f t="shared" si="11"/>
        <v>275232</v>
      </c>
      <c r="Z95" s="3"/>
      <c r="AA95" s="3"/>
      <c r="AB95" s="3"/>
      <c r="AC95" s="3"/>
      <c r="AD95" s="3"/>
      <c r="AE95" s="16" t="s">
        <v>148</v>
      </c>
      <c r="AF95" s="8"/>
      <c r="AG95" s="3">
        <v>47139</v>
      </c>
      <c r="AH95" s="3">
        <v>35364</v>
      </c>
      <c r="AI95" s="3">
        <v>54087</v>
      </c>
      <c r="AJ95" s="3">
        <v>130146</v>
      </c>
      <c r="AK95" s="3">
        <v>275232</v>
      </c>
    </row>
    <row r="96" spans="4:37" ht="30">
      <c r="D96" s="16" t="s">
        <v>149</v>
      </c>
      <c r="E96" s="26"/>
      <c r="F96" s="26"/>
      <c r="G96" s="3"/>
      <c r="H96" s="3"/>
      <c r="I96" s="3"/>
      <c r="J96" s="3"/>
      <c r="K96" s="3"/>
      <c r="L96" s="3"/>
      <c r="M96" s="3"/>
      <c r="N96" s="3"/>
      <c r="O96" s="3">
        <v>736671</v>
      </c>
      <c r="P96" s="3">
        <v>531710</v>
      </c>
      <c r="Q96" s="3">
        <v>820887</v>
      </c>
      <c r="R96" s="3">
        <v>712460</v>
      </c>
      <c r="S96" s="3">
        <v>624340</v>
      </c>
      <c r="T96" s="3">
        <v>641377</v>
      </c>
      <c r="U96" s="3">
        <v>659059</v>
      </c>
      <c r="V96" s="3">
        <v>427724</v>
      </c>
      <c r="W96" s="3">
        <v>662446</v>
      </c>
      <c r="X96" s="3">
        <v>1826124</v>
      </c>
      <c r="Y96" s="3">
        <f t="shared" si="11"/>
        <v>4321081</v>
      </c>
      <c r="Z96" s="3"/>
      <c r="AA96" s="3"/>
      <c r="AB96" s="3"/>
      <c r="AC96" s="3"/>
      <c r="AD96" s="3"/>
      <c r="AE96" s="16" t="s">
        <v>149</v>
      </c>
      <c r="AF96" s="8"/>
      <c r="AG96" s="3">
        <v>659059</v>
      </c>
      <c r="AH96" s="3">
        <v>427724</v>
      </c>
      <c r="AI96" s="3">
        <v>662446</v>
      </c>
      <c r="AJ96" s="3">
        <v>1826124</v>
      </c>
      <c r="AK96" s="3">
        <v>4321081</v>
      </c>
    </row>
    <row r="97" spans="4:37">
      <c r="D97" s="16" t="s">
        <v>150</v>
      </c>
      <c r="E97" s="26"/>
      <c r="F97" s="26"/>
      <c r="G97" s="2"/>
      <c r="H97" s="2"/>
      <c r="I97" s="2"/>
      <c r="J97" s="3"/>
      <c r="K97" s="3"/>
      <c r="L97" s="3"/>
      <c r="M97" s="3"/>
      <c r="N97" s="3"/>
      <c r="O97" s="2">
        <v>0</v>
      </c>
      <c r="P97" s="3">
        <v>3168</v>
      </c>
      <c r="Q97" s="3">
        <v>1930</v>
      </c>
      <c r="R97" s="3">
        <v>4382</v>
      </c>
      <c r="S97" s="3">
        <v>4508</v>
      </c>
      <c r="T97" s="3">
        <v>3498</v>
      </c>
      <c r="U97" s="3">
        <v>2914</v>
      </c>
      <c r="V97" s="3">
        <v>1548</v>
      </c>
      <c r="W97" s="3">
        <v>1400</v>
      </c>
      <c r="X97" s="3">
        <v>2665</v>
      </c>
      <c r="Y97" s="3">
        <f t="shared" si="11"/>
        <v>5127</v>
      </c>
      <c r="Z97" s="2"/>
      <c r="AA97" s="2"/>
      <c r="AB97" s="2"/>
      <c r="AC97" s="2"/>
      <c r="AD97" s="2"/>
      <c r="AE97" s="16" t="s">
        <v>150</v>
      </c>
      <c r="AF97" s="8"/>
      <c r="AG97" s="3">
        <v>2914</v>
      </c>
      <c r="AH97" s="3">
        <v>1548</v>
      </c>
      <c r="AI97" s="3">
        <v>1400</v>
      </c>
      <c r="AJ97" s="3">
        <v>2665</v>
      </c>
      <c r="AK97" s="3">
        <v>5127</v>
      </c>
    </row>
    <row r="98" spans="4:37" ht="30">
      <c r="D98" s="16" t="s">
        <v>151</v>
      </c>
      <c r="E98" s="26"/>
      <c r="F98" s="26"/>
      <c r="G98" s="3"/>
      <c r="H98" s="3"/>
      <c r="I98" s="3"/>
      <c r="J98" s="3"/>
      <c r="K98" s="3"/>
      <c r="L98" s="3"/>
      <c r="M98" s="3"/>
      <c r="N98" s="3"/>
      <c r="O98" s="3">
        <v>736671</v>
      </c>
      <c r="P98" s="3">
        <v>528542</v>
      </c>
      <c r="Q98" s="3">
        <v>818957</v>
      </c>
      <c r="R98" s="3">
        <v>708079</v>
      </c>
      <c r="S98" s="3">
        <v>619831</v>
      </c>
      <c r="T98" s="3">
        <v>637879</v>
      </c>
      <c r="U98" s="3">
        <v>656145</v>
      </c>
      <c r="V98" s="3">
        <v>426175</v>
      </c>
      <c r="W98" s="3">
        <v>661046</v>
      </c>
      <c r="X98" s="3">
        <v>1823459</v>
      </c>
      <c r="Y98" s="3">
        <f t="shared" si="11"/>
        <v>4315953</v>
      </c>
      <c r="Z98" s="3"/>
      <c r="AA98" s="3"/>
      <c r="AB98" s="3"/>
      <c r="AC98" s="3"/>
      <c r="AD98" s="3"/>
      <c r="AE98" s="16" t="s">
        <v>151</v>
      </c>
      <c r="AF98" s="8"/>
      <c r="AG98" s="3">
        <v>656145</v>
      </c>
      <c r="AH98" s="3">
        <v>426175</v>
      </c>
      <c r="AI98" s="3">
        <v>661046</v>
      </c>
      <c r="AJ98" s="3">
        <v>1823459</v>
      </c>
      <c r="AK98" s="3">
        <v>4315953</v>
      </c>
    </row>
    <row r="99" spans="4:37">
      <c r="L99" s="1"/>
      <c r="M99" s="1"/>
      <c r="N99" s="1"/>
      <c r="O99" s="1"/>
      <c r="P99" s="1"/>
      <c r="Q99" s="1"/>
      <c r="R99" s="1"/>
      <c r="S99" s="1"/>
      <c r="T99" s="1"/>
      <c r="U99" s="1"/>
      <c r="V99" s="1"/>
      <c r="W99" s="1"/>
      <c r="X99" s="1"/>
      <c r="Y99" s="3">
        <f t="shared" si="11"/>
        <v>0</v>
      </c>
      <c r="Z99" s="1"/>
      <c r="AA99" s="1"/>
      <c r="AB99" s="1"/>
      <c r="AC99" s="1"/>
      <c r="AD99" s="1"/>
      <c r="AE99" s="1"/>
    </row>
    <row r="100" spans="4:37">
      <c r="D100" s="12" t="s">
        <v>152</v>
      </c>
      <c r="E100" s="22"/>
      <c r="F100" s="22"/>
      <c r="H100" s="12"/>
      <c r="I100" s="8"/>
      <c r="J100" s="2"/>
      <c r="K100" s="2"/>
      <c r="L100" s="2"/>
      <c r="M100" s="2"/>
      <c r="N100" s="2"/>
      <c r="O100" s="2"/>
      <c r="P100" s="2"/>
      <c r="Q100" s="2"/>
      <c r="R100" s="2"/>
      <c r="S100" s="2"/>
      <c r="T100" s="2"/>
      <c r="U100" s="2"/>
      <c r="V100" s="2"/>
      <c r="W100" s="2"/>
      <c r="X100" s="2"/>
      <c r="Y100" s="3">
        <f t="shared" si="11"/>
        <v>0</v>
      </c>
      <c r="Z100" s="2"/>
      <c r="AA100" s="2"/>
      <c r="AB100" s="2"/>
      <c r="AC100" s="2"/>
      <c r="AD100" s="2"/>
      <c r="AE100" s="12" t="s">
        <v>152</v>
      </c>
      <c r="AF100" s="8"/>
      <c r="AG100" s="2"/>
      <c r="AH100" s="2"/>
      <c r="AI100" s="2"/>
      <c r="AJ100" s="2"/>
      <c r="AK100" s="2"/>
    </row>
    <row r="101" spans="4:37">
      <c r="D101" s="18" t="s">
        <v>153</v>
      </c>
      <c r="E101" s="28"/>
      <c r="F101" s="28"/>
      <c r="H101" s="18"/>
      <c r="I101" s="8"/>
      <c r="J101" s="3"/>
      <c r="K101" s="3"/>
      <c r="L101" s="3"/>
      <c r="M101" s="3"/>
      <c r="N101" s="3"/>
      <c r="O101" s="3">
        <v>736671</v>
      </c>
      <c r="P101" s="3">
        <v>532060</v>
      </c>
      <c r="Q101" s="3">
        <v>856104</v>
      </c>
      <c r="R101" s="3">
        <v>714798</v>
      </c>
      <c r="S101" s="3">
        <v>658891</v>
      </c>
      <c r="T101" s="3">
        <v>679325</v>
      </c>
      <c r="U101" s="3">
        <v>706199</v>
      </c>
      <c r="V101" s="3">
        <v>463088</v>
      </c>
      <c r="W101" s="3">
        <v>716534</v>
      </c>
      <c r="X101" s="3">
        <v>1956270</v>
      </c>
      <c r="Y101" s="3">
        <f t="shared" si="11"/>
        <v>4596313</v>
      </c>
      <c r="Z101" s="3"/>
      <c r="AA101" s="3"/>
      <c r="AB101" s="3"/>
      <c r="AC101" s="3"/>
      <c r="AD101" s="3"/>
      <c r="AE101" s="18" t="s">
        <v>153</v>
      </c>
      <c r="AF101" s="8"/>
      <c r="AG101" s="3">
        <v>706199</v>
      </c>
      <c r="AH101" s="3">
        <v>463088</v>
      </c>
      <c r="AI101" s="3">
        <v>716534</v>
      </c>
      <c r="AJ101" s="3">
        <v>1956270</v>
      </c>
      <c r="AK101" s="3">
        <v>4596313</v>
      </c>
    </row>
    <row r="102" spans="4:37">
      <c r="D102" s="13" t="s">
        <v>154</v>
      </c>
      <c r="E102" s="23"/>
      <c r="F102" s="23"/>
      <c r="H102" s="13"/>
      <c r="I102" s="8"/>
      <c r="J102" s="3"/>
      <c r="K102" s="3"/>
      <c r="L102" s="3"/>
      <c r="M102" s="3"/>
      <c r="N102" s="3"/>
      <c r="O102" s="3">
        <v>1177356</v>
      </c>
      <c r="P102" s="3">
        <v>1773720</v>
      </c>
      <c r="Q102" s="3">
        <v>1629743</v>
      </c>
      <c r="R102" s="3">
        <v>1595540</v>
      </c>
      <c r="S102" s="3">
        <v>1431465</v>
      </c>
      <c r="T102" s="3">
        <v>1396393</v>
      </c>
      <c r="U102" s="3">
        <v>1408108</v>
      </c>
      <c r="V102" s="3">
        <v>1294796</v>
      </c>
      <c r="W102" s="3">
        <v>1318935</v>
      </c>
      <c r="X102" s="3">
        <v>1520328</v>
      </c>
      <c r="Y102" s="3">
        <f t="shared" si="11"/>
        <v>2293778</v>
      </c>
      <c r="Z102" s="3"/>
      <c r="AA102" s="3"/>
      <c r="AB102" s="3"/>
      <c r="AC102" s="3"/>
      <c r="AD102" s="3"/>
      <c r="AE102" s="13" t="s">
        <v>154</v>
      </c>
      <c r="AF102" s="8"/>
      <c r="AG102" s="3">
        <v>1408108</v>
      </c>
      <c r="AH102" s="3">
        <v>1294796</v>
      </c>
      <c r="AI102" s="3">
        <v>1318935</v>
      </c>
      <c r="AJ102" s="3">
        <v>1520328</v>
      </c>
      <c r="AK102" s="3">
        <v>2293778</v>
      </c>
    </row>
    <row r="103" spans="4:37">
      <c r="D103" s="15" t="s">
        <v>155</v>
      </c>
      <c r="E103" s="25"/>
      <c r="F103" s="25"/>
      <c r="H103" s="6"/>
      <c r="I103" s="6"/>
      <c r="J103" s="4"/>
      <c r="K103" s="4"/>
      <c r="L103" s="4"/>
      <c r="M103" s="4"/>
      <c r="N103" s="4"/>
      <c r="O103" s="4">
        <v>913586</v>
      </c>
      <c r="P103" s="4">
        <v>1329667</v>
      </c>
      <c r="Q103" s="4">
        <v>1351588</v>
      </c>
      <c r="R103" s="4">
        <v>1227663</v>
      </c>
      <c r="S103" s="4">
        <v>1292037</v>
      </c>
      <c r="T103" s="4">
        <v>1309001</v>
      </c>
      <c r="U103" s="4">
        <v>1303376</v>
      </c>
      <c r="V103" s="4">
        <v>1318841</v>
      </c>
      <c r="W103" s="4">
        <v>1318152</v>
      </c>
      <c r="X103" s="4">
        <v>1385811</v>
      </c>
      <c r="Y103" s="3">
        <f t="shared" si="11"/>
        <v>1398029</v>
      </c>
      <c r="Z103" s="4"/>
      <c r="AA103" s="4"/>
      <c r="AB103" s="4"/>
      <c r="AC103" s="4"/>
      <c r="AD103" s="4"/>
      <c r="AE103" s="15" t="s">
        <v>155</v>
      </c>
      <c r="AF103" s="8"/>
      <c r="AG103" s="4">
        <v>1303376</v>
      </c>
      <c r="AH103" s="4">
        <v>1318841</v>
      </c>
      <c r="AI103" s="4">
        <v>1318152</v>
      </c>
      <c r="AJ103" s="4">
        <v>1385811</v>
      </c>
      <c r="AK103" s="4">
        <v>1398029</v>
      </c>
    </row>
    <row r="104" spans="4:37">
      <c r="D104" s="15" t="s">
        <v>156</v>
      </c>
      <c r="E104" s="25"/>
      <c r="F104" s="25"/>
      <c r="H104" s="15"/>
      <c r="I104" s="8"/>
      <c r="J104" s="4"/>
      <c r="K104" s="4"/>
      <c r="L104" s="4"/>
      <c r="M104" s="5"/>
      <c r="N104" s="4"/>
      <c r="O104" s="4">
        <v>9644</v>
      </c>
      <c r="P104" s="4">
        <v>4122</v>
      </c>
      <c r="Q104" s="4">
        <v>-13766</v>
      </c>
      <c r="R104" s="5">
        <v>713</v>
      </c>
      <c r="S104" s="5">
        <v>792</v>
      </c>
      <c r="T104" s="4">
        <v>-1505</v>
      </c>
      <c r="U104" s="5">
        <v>0</v>
      </c>
      <c r="V104" s="4">
        <v>8918</v>
      </c>
      <c r="W104" s="4">
        <v>-8482</v>
      </c>
      <c r="X104" s="4">
        <v>37053</v>
      </c>
      <c r="Y104" s="3">
        <f t="shared" si="11"/>
        <v>822620</v>
      </c>
      <c r="Z104" s="4"/>
      <c r="AA104" s="4"/>
      <c r="AB104" s="4"/>
      <c r="AC104" s="4"/>
      <c r="AD104" s="4"/>
      <c r="AE104" s="15" t="s">
        <v>156</v>
      </c>
      <c r="AF104" s="8"/>
      <c r="AG104" s="5">
        <v>0</v>
      </c>
      <c r="AH104" s="4">
        <v>8918</v>
      </c>
      <c r="AI104" s="4">
        <v>-8482</v>
      </c>
      <c r="AJ104" s="4">
        <v>37053</v>
      </c>
      <c r="AK104" s="4">
        <v>822620</v>
      </c>
    </row>
    <row r="105" spans="4:37">
      <c r="D105" s="15" t="s">
        <v>157</v>
      </c>
      <c r="E105" s="25"/>
      <c r="F105" s="25"/>
      <c r="H105" s="15"/>
      <c r="I105" s="8"/>
      <c r="J105" s="5"/>
      <c r="K105" s="5"/>
      <c r="L105" s="5"/>
      <c r="M105" s="4"/>
      <c r="N105" s="5"/>
      <c r="O105" s="5">
        <v>0</v>
      </c>
      <c r="P105" s="5">
        <v>0</v>
      </c>
      <c r="Q105" s="5">
        <v>0</v>
      </c>
      <c r="R105" s="5">
        <v>0</v>
      </c>
      <c r="S105" s="5">
        <v>0</v>
      </c>
      <c r="T105" s="5">
        <v>0</v>
      </c>
      <c r="U105" s="5">
        <v>0</v>
      </c>
      <c r="V105" s="5">
        <v>0</v>
      </c>
      <c r="W105" s="5">
        <v>0</v>
      </c>
      <c r="X105" s="5">
        <v>0</v>
      </c>
      <c r="Y105" s="3">
        <f t="shared" si="11"/>
        <v>0</v>
      </c>
      <c r="Z105" s="5"/>
      <c r="AA105" s="5"/>
      <c r="AB105" s="5"/>
      <c r="AC105" s="5"/>
      <c r="AD105" s="5"/>
      <c r="AE105" s="15" t="s">
        <v>157</v>
      </c>
      <c r="AF105" s="8"/>
      <c r="AG105" s="5">
        <v>0</v>
      </c>
      <c r="AH105" s="5">
        <v>0</v>
      </c>
      <c r="AI105" s="5">
        <v>0</v>
      </c>
      <c r="AJ105" s="5">
        <v>0</v>
      </c>
      <c r="AK105" s="5">
        <v>0</v>
      </c>
    </row>
    <row r="106" spans="4:37">
      <c r="D106" s="15" t="s">
        <v>158</v>
      </c>
      <c r="E106" s="25"/>
      <c r="F106" s="25"/>
      <c r="H106" s="15"/>
      <c r="I106" s="8"/>
      <c r="J106" s="5"/>
      <c r="K106" s="5"/>
      <c r="L106" s="5"/>
      <c r="M106" s="5"/>
      <c r="N106" s="5"/>
      <c r="O106" s="5">
        <v>0</v>
      </c>
      <c r="P106" s="5">
        <v>0</v>
      </c>
      <c r="Q106" s="5">
        <v>0</v>
      </c>
      <c r="R106" s="5">
        <v>0</v>
      </c>
      <c r="S106" s="5">
        <v>0</v>
      </c>
      <c r="T106" s="5">
        <v>0</v>
      </c>
      <c r="U106" s="5">
        <v>0</v>
      </c>
      <c r="V106" s="5">
        <v>0</v>
      </c>
      <c r="W106" s="5">
        <v>0</v>
      </c>
      <c r="X106" s="5">
        <v>0</v>
      </c>
      <c r="Y106" s="3">
        <f t="shared" si="11"/>
        <v>0</v>
      </c>
      <c r="Z106" s="5"/>
      <c r="AA106" s="5"/>
      <c r="AB106" s="5"/>
      <c r="AC106" s="5"/>
      <c r="AD106" s="5"/>
      <c r="AE106" s="15" t="s">
        <v>158</v>
      </c>
      <c r="AF106" s="8"/>
      <c r="AG106" s="5">
        <v>0</v>
      </c>
      <c r="AH106" s="5">
        <v>0</v>
      </c>
      <c r="AI106" s="5">
        <v>0</v>
      </c>
      <c r="AJ106" s="5">
        <v>0</v>
      </c>
      <c r="AK106" s="5">
        <v>0</v>
      </c>
    </row>
    <row r="107" spans="4:37">
      <c r="D107" s="15" t="s">
        <v>159</v>
      </c>
      <c r="E107" s="25"/>
      <c r="F107" s="25"/>
      <c r="H107" s="15"/>
      <c r="I107" s="8"/>
      <c r="J107" s="4"/>
      <c r="K107" s="4"/>
      <c r="L107" s="5"/>
      <c r="M107" s="4"/>
      <c r="N107" s="4"/>
      <c r="O107" s="5">
        <v>0</v>
      </c>
      <c r="P107" s="4">
        <v>124974</v>
      </c>
      <c r="Q107" s="4">
        <v>115340</v>
      </c>
      <c r="R107" s="4">
        <v>301519</v>
      </c>
      <c r="S107" s="4">
        <v>72780</v>
      </c>
      <c r="T107" s="4">
        <v>-10235</v>
      </c>
      <c r="U107" s="4">
        <v>49850</v>
      </c>
      <c r="V107" s="4">
        <v>-2435</v>
      </c>
      <c r="W107" s="4">
        <v>-1535</v>
      </c>
      <c r="X107" s="4">
        <v>-7009</v>
      </c>
      <c r="Y107" s="3">
        <f t="shared" si="11"/>
        <v>9327</v>
      </c>
      <c r="Z107" s="5"/>
      <c r="AA107" s="5"/>
      <c r="AB107" s="5"/>
      <c r="AC107" s="5"/>
      <c r="AD107" s="5"/>
      <c r="AE107" s="15" t="s">
        <v>159</v>
      </c>
      <c r="AF107" s="8"/>
      <c r="AG107" s="4">
        <v>49850</v>
      </c>
      <c r="AH107" s="4">
        <v>-2435</v>
      </c>
      <c r="AI107" s="4">
        <v>-1535</v>
      </c>
      <c r="AJ107" s="4">
        <v>-7009</v>
      </c>
      <c r="AK107" s="4">
        <v>9327</v>
      </c>
    </row>
    <row r="108" spans="4:37">
      <c r="D108" s="15" t="s">
        <v>160</v>
      </c>
      <c r="E108" s="25"/>
      <c r="F108" s="25"/>
      <c r="H108" s="15"/>
      <c r="I108" s="8"/>
      <c r="J108" s="5"/>
      <c r="K108" s="5"/>
      <c r="L108" s="5"/>
      <c r="M108" s="5"/>
      <c r="N108" s="5"/>
      <c r="O108" s="5">
        <v>0</v>
      </c>
      <c r="P108" s="5">
        <v>0</v>
      </c>
      <c r="Q108" s="5">
        <v>0</v>
      </c>
      <c r="R108" s="5">
        <v>0</v>
      </c>
      <c r="S108" s="5">
        <v>0</v>
      </c>
      <c r="T108" s="5">
        <v>0</v>
      </c>
      <c r="U108" s="5">
        <v>0</v>
      </c>
      <c r="V108" s="5">
        <v>0</v>
      </c>
      <c r="W108" s="5">
        <v>0</v>
      </c>
      <c r="X108" s="5">
        <v>0</v>
      </c>
      <c r="Y108" s="3">
        <f t="shared" si="11"/>
        <v>0</v>
      </c>
      <c r="Z108" s="5"/>
      <c r="AA108" s="5"/>
      <c r="AB108" s="5"/>
      <c r="AC108" s="5"/>
      <c r="AD108" s="5"/>
      <c r="AE108" s="15" t="s">
        <v>160</v>
      </c>
      <c r="AF108" s="8"/>
      <c r="AG108" s="5">
        <v>0</v>
      </c>
      <c r="AH108" s="5">
        <v>0</v>
      </c>
      <c r="AI108" s="5">
        <v>0</v>
      </c>
      <c r="AJ108" s="5">
        <v>0</v>
      </c>
      <c r="AK108" s="5">
        <v>0</v>
      </c>
    </row>
    <row r="109" spans="4:37">
      <c r="D109" s="15" t="s">
        <v>161</v>
      </c>
      <c r="E109" s="25"/>
      <c r="F109" s="25"/>
      <c r="H109" s="15"/>
      <c r="I109" s="8"/>
      <c r="J109" s="4"/>
      <c r="K109" s="4"/>
      <c r="L109" s="4"/>
      <c r="M109" s="4"/>
      <c r="N109" s="4"/>
      <c r="O109" s="4">
        <v>-28618</v>
      </c>
      <c r="P109" s="4">
        <v>-122925</v>
      </c>
      <c r="Q109" s="4">
        <v>-151070</v>
      </c>
      <c r="R109" s="4">
        <v>-166800</v>
      </c>
      <c r="S109" s="4">
        <v>-140766</v>
      </c>
      <c r="T109" s="4">
        <v>-156680</v>
      </c>
      <c r="U109" s="4">
        <v>-158476</v>
      </c>
      <c r="V109" s="4">
        <v>-117700</v>
      </c>
      <c r="W109" s="4">
        <v>-111928</v>
      </c>
      <c r="X109" s="4">
        <v>-130836</v>
      </c>
      <c r="Y109" s="3">
        <f t="shared" si="11"/>
        <v>-265290</v>
      </c>
      <c r="Z109" s="4"/>
      <c r="AA109" s="4"/>
      <c r="AB109" s="4"/>
      <c r="AC109" s="4"/>
      <c r="AD109" s="4"/>
      <c r="AE109" s="15" t="s">
        <v>161</v>
      </c>
      <c r="AF109" s="8"/>
      <c r="AG109" s="4">
        <v>-158476</v>
      </c>
      <c r="AH109" s="4">
        <v>-117700</v>
      </c>
      <c r="AI109" s="4">
        <v>-111928</v>
      </c>
      <c r="AJ109" s="4">
        <v>-130836</v>
      </c>
      <c r="AK109" s="4">
        <v>-265290</v>
      </c>
    </row>
    <row r="110" spans="4:37">
      <c r="D110" s="15" t="s">
        <v>162</v>
      </c>
      <c r="E110" s="25"/>
      <c r="F110" s="25"/>
      <c r="H110" s="15"/>
      <c r="I110" s="8"/>
      <c r="J110" s="5"/>
      <c r="K110" s="5"/>
      <c r="L110" s="5"/>
      <c r="M110" s="5"/>
      <c r="N110" s="5"/>
      <c r="O110" s="5">
        <v>0</v>
      </c>
      <c r="P110" s="5">
        <v>0</v>
      </c>
      <c r="Q110" s="5">
        <v>0</v>
      </c>
      <c r="R110" s="5">
        <v>0</v>
      </c>
      <c r="S110" s="5">
        <v>0</v>
      </c>
      <c r="T110" s="5">
        <v>0</v>
      </c>
      <c r="U110" s="5">
        <v>0</v>
      </c>
      <c r="V110" s="5">
        <v>0</v>
      </c>
      <c r="W110" s="5">
        <v>0</v>
      </c>
      <c r="X110" s="5">
        <v>0</v>
      </c>
      <c r="Y110" s="3">
        <f t="shared" si="11"/>
        <v>0</v>
      </c>
      <c r="Z110" s="5"/>
      <c r="AA110" s="5"/>
      <c r="AB110" s="5"/>
      <c r="AC110" s="5"/>
      <c r="AD110" s="5"/>
      <c r="AE110" s="15" t="s">
        <v>162</v>
      </c>
      <c r="AF110" s="8"/>
      <c r="AG110" s="5">
        <v>0</v>
      </c>
      <c r="AH110" s="5">
        <v>0</v>
      </c>
      <c r="AI110" s="5">
        <v>0</v>
      </c>
      <c r="AJ110" s="5">
        <v>0</v>
      </c>
      <c r="AK110" s="5">
        <v>0</v>
      </c>
    </row>
    <row r="111" spans="4:37">
      <c r="D111" s="15" t="s">
        <v>163</v>
      </c>
      <c r="E111" s="25"/>
      <c r="F111" s="25"/>
      <c r="H111" s="15"/>
      <c r="I111" s="8"/>
      <c r="J111" s="5"/>
      <c r="K111" s="5"/>
      <c r="L111" s="5"/>
      <c r="M111" s="5"/>
      <c r="N111" s="5"/>
      <c r="O111" s="5">
        <v>0</v>
      </c>
      <c r="P111" s="5">
        <v>0</v>
      </c>
      <c r="Q111" s="5">
        <v>0</v>
      </c>
      <c r="R111" s="5">
        <v>0</v>
      </c>
      <c r="S111" s="5">
        <v>0</v>
      </c>
      <c r="T111" s="5">
        <v>0</v>
      </c>
      <c r="U111" s="5">
        <v>0</v>
      </c>
      <c r="V111" s="5">
        <v>0</v>
      </c>
      <c r="W111" s="5">
        <v>0</v>
      </c>
      <c r="X111" s="5">
        <v>0</v>
      </c>
      <c r="Y111" s="3">
        <f t="shared" si="11"/>
        <v>0</v>
      </c>
      <c r="Z111" s="5"/>
      <c r="AA111" s="5"/>
      <c r="AB111" s="5"/>
      <c r="AC111" s="5"/>
      <c r="AD111" s="5"/>
      <c r="AE111" s="15" t="s">
        <v>163</v>
      </c>
      <c r="AF111" s="8"/>
      <c r="AG111" s="5">
        <v>0</v>
      </c>
      <c r="AH111" s="5">
        <v>0</v>
      </c>
      <c r="AI111" s="5">
        <v>0</v>
      </c>
      <c r="AJ111" s="5">
        <v>0</v>
      </c>
      <c r="AK111" s="5">
        <v>0</v>
      </c>
    </row>
    <row r="112" spans="4:37">
      <c r="D112" s="15" t="s">
        <v>164</v>
      </c>
      <c r="E112" s="25"/>
      <c r="F112" s="25"/>
      <c r="H112" s="15"/>
      <c r="I112" s="8"/>
      <c r="J112" s="4"/>
      <c r="K112" s="4"/>
      <c r="L112" s="4"/>
      <c r="M112" s="4"/>
      <c r="N112" s="4"/>
      <c r="O112" s="4">
        <v>282744</v>
      </c>
      <c r="P112" s="4">
        <v>437883</v>
      </c>
      <c r="Q112" s="4">
        <v>327650</v>
      </c>
      <c r="R112" s="4">
        <v>232444</v>
      </c>
      <c r="S112" s="4">
        <v>206622</v>
      </c>
      <c r="T112" s="4">
        <v>182987</v>
      </c>
      <c r="U112" s="4">
        <v>142053</v>
      </c>
      <c r="V112" s="4">
        <v>87173</v>
      </c>
      <c r="W112" s="4">
        <v>43301</v>
      </c>
      <c r="X112" s="4">
        <v>18580</v>
      </c>
      <c r="Y112" s="3">
        <f t="shared" si="11"/>
        <v>10275</v>
      </c>
      <c r="Z112" s="4"/>
      <c r="AA112" s="4"/>
      <c r="AB112" s="4"/>
      <c r="AC112" s="4"/>
      <c r="AD112" s="4"/>
      <c r="AE112" s="15" t="s">
        <v>164</v>
      </c>
      <c r="AF112" s="8"/>
      <c r="AG112" s="4">
        <v>142053</v>
      </c>
      <c r="AH112" s="4">
        <v>87173</v>
      </c>
      <c r="AI112" s="4">
        <v>43301</v>
      </c>
      <c r="AJ112" s="4">
        <v>18580</v>
      </c>
      <c r="AK112" s="4">
        <v>10275</v>
      </c>
    </row>
    <row r="113" spans="4:37">
      <c r="D113" s="15" t="s">
        <v>165</v>
      </c>
      <c r="E113" s="25"/>
      <c r="F113" s="25"/>
      <c r="H113" s="15"/>
      <c r="I113" s="8"/>
      <c r="J113" s="5"/>
      <c r="K113" s="5"/>
      <c r="L113" s="5"/>
      <c r="M113" s="5"/>
      <c r="N113" s="5"/>
      <c r="O113" s="5">
        <v>0</v>
      </c>
      <c r="P113" s="5">
        <v>0</v>
      </c>
      <c r="Q113" s="5">
        <v>0</v>
      </c>
      <c r="R113" s="5">
        <v>0</v>
      </c>
      <c r="S113" s="5">
        <v>0</v>
      </c>
      <c r="T113" s="4">
        <v>72826</v>
      </c>
      <c r="U113" s="4">
        <v>71306</v>
      </c>
      <c r="V113" s="5">
        <v>0</v>
      </c>
      <c r="W113" s="4">
        <v>79425</v>
      </c>
      <c r="X113" s="4">
        <v>216728</v>
      </c>
      <c r="Y113" s="3">
        <f t="shared" si="11"/>
        <v>318817</v>
      </c>
      <c r="Z113" s="5"/>
      <c r="AA113" s="5"/>
      <c r="AB113" s="5"/>
      <c r="AC113" s="5"/>
      <c r="AD113" s="5"/>
      <c r="AE113" s="15" t="s">
        <v>165</v>
      </c>
      <c r="AF113" s="8"/>
      <c r="AG113" s="4">
        <v>71306</v>
      </c>
      <c r="AH113" s="5">
        <v>0</v>
      </c>
      <c r="AI113" s="4">
        <v>79425</v>
      </c>
      <c r="AJ113" s="4">
        <v>216728</v>
      </c>
      <c r="AK113" s="4">
        <v>318817</v>
      </c>
    </row>
    <row r="114" spans="4:37" ht="30">
      <c r="D114" s="13" t="s">
        <v>166</v>
      </c>
      <c r="E114" s="23"/>
      <c r="F114" s="23"/>
      <c r="H114" s="13"/>
      <c r="I114" s="8"/>
      <c r="J114" s="3"/>
      <c r="K114" s="3"/>
      <c r="L114" s="3"/>
      <c r="M114" s="3"/>
      <c r="N114" s="3"/>
      <c r="O114" s="3">
        <v>1914027</v>
      </c>
      <c r="P114" s="3">
        <v>2305780</v>
      </c>
      <c r="Q114" s="3">
        <v>2485846</v>
      </c>
      <c r="R114" s="3">
        <v>2310338</v>
      </c>
      <c r="S114" s="3">
        <v>2090356</v>
      </c>
      <c r="T114" s="3">
        <v>2075718</v>
      </c>
      <c r="U114" s="3">
        <v>2114307</v>
      </c>
      <c r="V114" s="3">
        <v>1757884</v>
      </c>
      <c r="W114" s="3">
        <v>2035468</v>
      </c>
      <c r="X114" s="3">
        <v>3476598</v>
      </c>
      <c r="Y114" s="3">
        <f t="shared" si="11"/>
        <v>6890091</v>
      </c>
      <c r="Z114" s="3"/>
      <c r="AA114" s="3"/>
      <c r="AB114" s="3"/>
      <c r="AC114" s="3"/>
      <c r="AD114" s="3"/>
      <c r="AE114" s="13" t="s">
        <v>166</v>
      </c>
      <c r="AF114" s="8"/>
      <c r="AG114" s="3">
        <v>2114307</v>
      </c>
      <c r="AH114" s="3">
        <v>1757884</v>
      </c>
      <c r="AI114" s="3">
        <v>2035468</v>
      </c>
      <c r="AJ114" s="3">
        <v>3476598</v>
      </c>
      <c r="AK114" s="3">
        <v>6890091</v>
      </c>
    </row>
    <row r="115" spans="4:37">
      <c r="D115" s="15" t="s">
        <v>167</v>
      </c>
      <c r="E115" s="25"/>
      <c r="F115" s="25"/>
      <c r="H115" s="15"/>
      <c r="I115" s="8"/>
      <c r="J115" s="4"/>
      <c r="K115" s="4"/>
      <c r="L115" s="4"/>
      <c r="M115" s="4"/>
      <c r="N115" s="4"/>
      <c r="O115" s="4">
        <v>-123401</v>
      </c>
      <c r="P115" s="4">
        <v>42179</v>
      </c>
      <c r="Q115" s="4">
        <v>41611</v>
      </c>
      <c r="R115" s="4">
        <v>-14122</v>
      </c>
      <c r="S115" s="4">
        <v>-422503</v>
      </c>
      <c r="T115" s="4">
        <v>27974</v>
      </c>
      <c r="U115" s="4">
        <v>-48477</v>
      </c>
      <c r="V115" s="4">
        <v>55144</v>
      </c>
      <c r="W115" s="4">
        <v>135340</v>
      </c>
      <c r="X115" s="4">
        <v>30361</v>
      </c>
      <c r="Y115" s="3">
        <f t="shared" si="11"/>
        <v>-50565</v>
      </c>
      <c r="Z115" s="4"/>
      <c r="AA115" s="4"/>
      <c r="AB115" s="4"/>
      <c r="AC115" s="4"/>
      <c r="AD115" s="4"/>
      <c r="AE115" s="15" t="s">
        <v>167</v>
      </c>
      <c r="AF115" s="8"/>
      <c r="AG115" s="4">
        <v>-48477</v>
      </c>
      <c r="AH115" s="4">
        <v>55144</v>
      </c>
      <c r="AI115" s="4">
        <v>135340</v>
      </c>
      <c r="AJ115" s="4">
        <v>30361</v>
      </c>
      <c r="AK115" s="4">
        <v>-50565</v>
      </c>
    </row>
    <row r="116" spans="4:37">
      <c r="D116" s="15" t="s">
        <v>168</v>
      </c>
      <c r="E116" s="25"/>
      <c r="F116" s="25"/>
      <c r="H116" s="15"/>
      <c r="I116" s="8"/>
      <c r="J116" s="4"/>
      <c r="K116" s="4"/>
      <c r="L116" s="4"/>
      <c r="M116" s="4"/>
      <c r="N116" s="4"/>
      <c r="O116" s="4">
        <v>-228595</v>
      </c>
      <c r="P116" s="4">
        <v>-206875</v>
      </c>
      <c r="Q116" s="4">
        <v>210128</v>
      </c>
      <c r="R116" s="4">
        <v>-192868</v>
      </c>
      <c r="S116" s="4">
        <v>16417</v>
      </c>
      <c r="T116" s="4">
        <v>4963</v>
      </c>
      <c r="U116" s="4">
        <v>-611979</v>
      </c>
      <c r="V116" s="4">
        <v>-327196</v>
      </c>
      <c r="W116" s="4">
        <v>475407</v>
      </c>
      <c r="X116" s="4">
        <v>-1369647</v>
      </c>
      <c r="Y116" s="3">
        <f t="shared" si="11"/>
        <v>-217765</v>
      </c>
      <c r="Z116" s="4"/>
      <c r="AA116" s="4"/>
      <c r="AB116" s="4"/>
      <c r="AC116" s="4"/>
      <c r="AD116" s="4"/>
      <c r="AE116" s="15" t="s">
        <v>168</v>
      </c>
      <c r="AF116" s="8"/>
      <c r="AG116" s="4">
        <v>-611979</v>
      </c>
      <c r="AH116" s="4">
        <v>-327196</v>
      </c>
      <c r="AI116" s="4">
        <v>475407</v>
      </c>
      <c r="AJ116" s="4">
        <v>-1369647</v>
      </c>
      <c r="AK116" s="4">
        <v>-217765</v>
      </c>
    </row>
    <row r="117" spans="4:37" ht="30">
      <c r="D117" s="15" t="s">
        <v>169</v>
      </c>
      <c r="E117" s="25"/>
      <c r="F117" s="25"/>
      <c r="H117" s="15"/>
      <c r="I117" s="8"/>
      <c r="J117" s="4"/>
      <c r="K117" s="4"/>
      <c r="L117" s="4"/>
      <c r="M117" s="4"/>
      <c r="N117" s="4"/>
      <c r="O117" s="4">
        <v>386197</v>
      </c>
      <c r="P117" s="4">
        <v>270635</v>
      </c>
      <c r="Q117" s="4">
        <v>1756332</v>
      </c>
      <c r="R117" s="4">
        <v>87663</v>
      </c>
      <c r="S117" s="4">
        <v>-32281</v>
      </c>
      <c r="T117" s="4">
        <v>362668</v>
      </c>
      <c r="U117" s="4">
        <v>411357</v>
      </c>
      <c r="V117" s="4">
        <v>93621</v>
      </c>
      <c r="W117" s="4">
        <v>-702525</v>
      </c>
      <c r="X117" s="4">
        <v>988217</v>
      </c>
      <c r="Y117" s="3">
        <f t="shared" si="11"/>
        <v>-413865</v>
      </c>
      <c r="Z117" s="4"/>
      <c r="AA117" s="4"/>
      <c r="AB117" s="4"/>
      <c r="AC117" s="4"/>
      <c r="AD117" s="4"/>
      <c r="AE117" s="15" t="s">
        <v>169</v>
      </c>
      <c r="AF117" s="8"/>
      <c r="AG117" s="4">
        <v>411357</v>
      </c>
      <c r="AH117" s="4">
        <v>93621</v>
      </c>
      <c r="AI117" s="4">
        <v>-702525</v>
      </c>
      <c r="AJ117" s="4">
        <v>988217</v>
      </c>
      <c r="AK117" s="4">
        <v>-413865</v>
      </c>
    </row>
    <row r="118" spans="4:37">
      <c r="D118" s="15" t="s">
        <v>170</v>
      </c>
      <c r="E118" s="25"/>
      <c r="F118" s="25"/>
      <c r="H118" s="15"/>
      <c r="I118" s="8"/>
      <c r="J118" s="4"/>
      <c r="K118" s="4"/>
      <c r="L118" s="4"/>
      <c r="M118" s="4"/>
      <c r="N118" s="4"/>
      <c r="O118" s="4">
        <v>120230</v>
      </c>
      <c r="P118" s="4">
        <v>38891</v>
      </c>
      <c r="Q118" s="4">
        <v>113142</v>
      </c>
      <c r="R118" s="4">
        <v>52825</v>
      </c>
      <c r="S118" s="4">
        <v>-3420</v>
      </c>
      <c r="T118" s="4">
        <v>92939</v>
      </c>
      <c r="U118" s="4">
        <v>-50958</v>
      </c>
      <c r="V118" s="4">
        <v>8943</v>
      </c>
      <c r="W118" s="4">
        <v>20815</v>
      </c>
      <c r="X118" s="4">
        <v>-283791</v>
      </c>
      <c r="Y118" s="3">
        <f t="shared" si="11"/>
        <v>-5626</v>
      </c>
      <c r="Z118" s="5"/>
      <c r="AA118" s="5"/>
      <c r="AB118" s="5"/>
      <c r="AC118" s="5"/>
      <c r="AD118" s="5"/>
      <c r="AE118" s="15" t="s">
        <v>170</v>
      </c>
      <c r="AF118" s="8"/>
      <c r="AG118" s="4">
        <v>-50958</v>
      </c>
      <c r="AH118" s="4">
        <v>8943</v>
      </c>
      <c r="AI118" s="4">
        <v>20815</v>
      </c>
      <c r="AJ118" s="4">
        <v>-283791</v>
      </c>
      <c r="AK118" s="4">
        <v>-5626</v>
      </c>
    </row>
    <row r="119" spans="4:37">
      <c r="D119" s="15" t="s">
        <v>171</v>
      </c>
      <c r="E119" s="25"/>
      <c r="F119" s="25"/>
      <c r="H119" s="15"/>
      <c r="I119" s="8"/>
      <c r="J119" s="5"/>
      <c r="K119" s="5"/>
      <c r="L119" s="5"/>
      <c r="M119" s="5"/>
      <c r="N119" s="5"/>
      <c r="O119" s="5">
        <v>0</v>
      </c>
      <c r="P119" s="5">
        <v>0</v>
      </c>
      <c r="Q119" s="5">
        <v>0</v>
      </c>
      <c r="R119" s="4">
        <v>-1581809</v>
      </c>
      <c r="S119" s="5">
        <v>0</v>
      </c>
      <c r="T119" s="5">
        <v>0</v>
      </c>
      <c r="U119" s="5">
        <v>0</v>
      </c>
      <c r="V119" s="5">
        <v>0</v>
      </c>
      <c r="W119" s="5">
        <v>0</v>
      </c>
      <c r="X119" s="5">
        <v>0</v>
      </c>
      <c r="Y119" s="3">
        <f t="shared" si="11"/>
        <v>0</v>
      </c>
      <c r="Z119" s="5"/>
      <c r="AA119" s="5"/>
      <c r="AB119" s="5"/>
      <c r="AC119" s="5"/>
      <c r="AD119" s="5"/>
      <c r="AE119" s="15" t="s">
        <v>171</v>
      </c>
      <c r="AF119" s="8"/>
      <c r="AG119" s="5">
        <v>0</v>
      </c>
      <c r="AH119" s="5">
        <v>0</v>
      </c>
      <c r="AI119" s="5">
        <v>0</v>
      </c>
      <c r="AJ119" s="5">
        <v>0</v>
      </c>
      <c r="AK119" s="5">
        <v>0</v>
      </c>
    </row>
    <row r="120" spans="4:37">
      <c r="D120" s="15" t="s">
        <v>172</v>
      </c>
      <c r="E120" s="25"/>
      <c r="F120" s="25"/>
      <c r="H120" s="15"/>
      <c r="I120" s="8"/>
      <c r="J120" s="4"/>
      <c r="K120" s="4"/>
      <c r="L120" s="4"/>
      <c r="M120" s="4"/>
      <c r="N120" s="4"/>
      <c r="O120" s="5">
        <v>0</v>
      </c>
      <c r="P120" s="4">
        <v>-658383</v>
      </c>
      <c r="Q120" s="4">
        <v>-334774</v>
      </c>
      <c r="R120" s="4">
        <v>-241908</v>
      </c>
      <c r="S120" s="4">
        <v>-204849</v>
      </c>
      <c r="T120" s="4">
        <v>-177286</v>
      </c>
      <c r="U120" s="4">
        <v>-174064</v>
      </c>
      <c r="V120" s="4">
        <v>-100442</v>
      </c>
      <c r="W120" s="4">
        <v>-57260</v>
      </c>
      <c r="X120" s="4">
        <v>-22321</v>
      </c>
      <c r="Y120" s="3">
        <f t="shared" si="11"/>
        <v>-11564</v>
      </c>
      <c r="Z120" s="4"/>
      <c r="AA120" s="4"/>
      <c r="AB120" s="4"/>
      <c r="AC120" s="4"/>
      <c r="AD120" s="4"/>
      <c r="AE120" s="15" t="s">
        <v>172</v>
      </c>
      <c r="AF120" s="8"/>
      <c r="AG120" s="4">
        <v>-174064</v>
      </c>
      <c r="AH120" s="4">
        <v>-100442</v>
      </c>
      <c r="AI120" s="4">
        <v>-57260</v>
      </c>
      <c r="AJ120" s="4">
        <v>-22321</v>
      </c>
      <c r="AK120" s="4">
        <v>-11564</v>
      </c>
    </row>
    <row r="121" spans="4:37">
      <c r="D121" s="15" t="s">
        <v>173</v>
      </c>
      <c r="E121" s="25"/>
      <c r="F121" s="25"/>
      <c r="H121" s="15"/>
      <c r="I121" s="8"/>
      <c r="J121" s="4"/>
      <c r="K121" s="4"/>
      <c r="L121" s="4"/>
      <c r="M121" s="4"/>
      <c r="N121" s="4"/>
      <c r="O121" s="5">
        <v>0</v>
      </c>
      <c r="P121" s="5">
        <v>-297</v>
      </c>
      <c r="Q121" s="4">
        <v>-2536</v>
      </c>
      <c r="R121" s="4">
        <v>-33717</v>
      </c>
      <c r="S121" s="4">
        <v>-6006</v>
      </c>
      <c r="T121" s="4">
        <v>-26829</v>
      </c>
      <c r="U121" s="4">
        <v>-29470</v>
      </c>
      <c r="V121" s="4">
        <v>-52401</v>
      </c>
      <c r="W121" s="4">
        <v>-42054</v>
      </c>
      <c r="X121" s="4">
        <v>-78860</v>
      </c>
      <c r="Y121" s="3">
        <f t="shared" si="11"/>
        <v>-294531</v>
      </c>
      <c r="Z121" s="4"/>
      <c r="AA121" s="4"/>
      <c r="AB121" s="4"/>
      <c r="AC121" s="4"/>
      <c r="AD121" s="4"/>
      <c r="AE121" s="15" t="s">
        <v>173</v>
      </c>
      <c r="AF121" s="8"/>
      <c r="AG121" s="4">
        <v>-29470</v>
      </c>
      <c r="AH121" s="4">
        <v>-52401</v>
      </c>
      <c r="AI121" s="4">
        <v>-42054</v>
      </c>
      <c r="AJ121" s="4">
        <v>-78860</v>
      </c>
      <c r="AK121" s="4">
        <v>-294531</v>
      </c>
    </row>
    <row r="122" spans="4:37">
      <c r="D122" s="15" t="s">
        <v>174</v>
      </c>
      <c r="E122" s="25"/>
      <c r="F122" s="25"/>
      <c r="H122" s="15"/>
      <c r="I122" s="8"/>
      <c r="J122" s="4"/>
      <c r="K122" s="4"/>
      <c r="L122" s="4"/>
      <c r="M122" s="4"/>
      <c r="N122" s="4"/>
      <c r="O122" s="5">
        <v>0</v>
      </c>
      <c r="P122" s="5">
        <v>0</v>
      </c>
      <c r="Q122" s="5">
        <v>0</v>
      </c>
      <c r="R122" s="5">
        <v>103</v>
      </c>
      <c r="S122" s="5">
        <v>0</v>
      </c>
      <c r="T122" s="5">
        <v>0</v>
      </c>
      <c r="U122" s="5">
        <v>0</v>
      </c>
      <c r="V122" s="5">
        <v>3</v>
      </c>
      <c r="W122" s="5">
        <v>0</v>
      </c>
      <c r="X122" s="5">
        <v>0</v>
      </c>
      <c r="Y122" s="3">
        <f t="shared" si="11"/>
        <v>0</v>
      </c>
      <c r="Z122" s="5"/>
      <c r="AA122" s="5"/>
      <c r="AB122" s="5"/>
      <c r="AC122" s="5"/>
      <c r="AD122" s="5"/>
      <c r="AE122" s="15" t="s">
        <v>174</v>
      </c>
      <c r="AF122" s="8"/>
      <c r="AG122" s="5">
        <v>0</v>
      </c>
      <c r="AH122" s="5">
        <v>3</v>
      </c>
      <c r="AI122" s="5">
        <v>0</v>
      </c>
      <c r="AJ122" s="5">
        <v>0</v>
      </c>
      <c r="AK122" s="5">
        <v>0</v>
      </c>
    </row>
    <row r="123" spans="4:37">
      <c r="D123" s="15" t="s">
        <v>175</v>
      </c>
      <c r="E123" s="25"/>
      <c r="F123" s="25"/>
      <c r="H123" s="15"/>
      <c r="I123" s="8"/>
      <c r="J123" s="4"/>
      <c r="K123" s="4"/>
      <c r="L123" s="4"/>
      <c r="M123" s="4"/>
      <c r="N123" s="4"/>
      <c r="O123" s="5">
        <v>0</v>
      </c>
      <c r="P123" s="5">
        <v>0</v>
      </c>
      <c r="Q123" s="5">
        <v>0</v>
      </c>
      <c r="R123" s="4">
        <v>-65196</v>
      </c>
      <c r="S123" s="4">
        <v>-350765</v>
      </c>
      <c r="T123" s="4">
        <v>-93912</v>
      </c>
      <c r="U123" s="4">
        <v>-81717</v>
      </c>
      <c r="V123" s="4">
        <v>-64794</v>
      </c>
      <c r="W123" s="4">
        <v>-84561</v>
      </c>
      <c r="X123" s="4">
        <v>-171728</v>
      </c>
      <c r="Y123" s="3">
        <f t="shared" si="11"/>
        <v>-164565</v>
      </c>
      <c r="Z123" s="4"/>
      <c r="AA123" s="4"/>
      <c r="AB123" s="4"/>
      <c r="AC123" s="4"/>
      <c r="AD123" s="4"/>
      <c r="AE123" s="15" t="s">
        <v>175</v>
      </c>
      <c r="AF123" s="8"/>
      <c r="AG123" s="4">
        <v>-81717</v>
      </c>
      <c r="AH123" s="4">
        <v>-64794</v>
      </c>
      <c r="AI123" s="4">
        <v>-84561</v>
      </c>
      <c r="AJ123" s="4">
        <v>-171728</v>
      </c>
      <c r="AK123" s="4">
        <v>-164565</v>
      </c>
    </row>
    <row r="124" spans="4:37">
      <c r="D124" s="18" t="s">
        <v>176</v>
      </c>
      <c r="E124" s="28"/>
      <c r="F124" s="28"/>
      <c r="H124" s="3"/>
      <c r="I124" s="3"/>
      <c r="J124" s="3"/>
      <c r="K124" s="3"/>
      <c r="L124" s="3"/>
      <c r="M124" s="3"/>
      <c r="N124" s="3"/>
      <c r="O124" s="3">
        <v>2068459</v>
      </c>
      <c r="P124" s="3">
        <v>1791930</v>
      </c>
      <c r="Q124" s="3">
        <v>4269750</v>
      </c>
      <c r="R124" s="3">
        <v>321309</v>
      </c>
      <c r="S124" s="3">
        <v>1086949</v>
      </c>
      <c r="T124" s="3">
        <v>2266234</v>
      </c>
      <c r="U124" s="3">
        <v>1529000</v>
      </c>
      <c r="V124" s="3">
        <v>1370763</v>
      </c>
      <c r="W124" s="3">
        <v>1780630</v>
      </c>
      <c r="X124" s="3">
        <v>2568828</v>
      </c>
      <c r="Y124" s="3">
        <f t="shared" si="11"/>
        <v>5731610</v>
      </c>
      <c r="Z124" s="3"/>
      <c r="AA124" s="3"/>
      <c r="AB124" s="3"/>
      <c r="AC124" s="3"/>
      <c r="AD124" s="3"/>
      <c r="AE124" s="18" t="s">
        <v>176</v>
      </c>
      <c r="AF124" s="8"/>
      <c r="AG124" s="3">
        <v>1529000</v>
      </c>
      <c r="AH124" s="3">
        <v>1370763</v>
      </c>
      <c r="AI124" s="3">
        <v>1780630</v>
      </c>
      <c r="AJ124" s="3">
        <v>2568828</v>
      </c>
      <c r="AK124" s="3">
        <v>5731610</v>
      </c>
    </row>
    <row r="125" spans="4:37">
      <c r="D125" s="12" t="s">
        <v>177</v>
      </c>
      <c r="E125" s="22"/>
      <c r="F125" s="22"/>
      <c r="H125" s="2"/>
      <c r="I125" s="2"/>
      <c r="J125" s="2"/>
      <c r="K125" s="2"/>
      <c r="L125" s="2"/>
      <c r="M125" s="2"/>
      <c r="N125" s="2"/>
      <c r="O125" s="2"/>
      <c r="P125" s="2"/>
      <c r="Q125" s="2"/>
      <c r="R125" s="2"/>
      <c r="S125" s="2"/>
      <c r="T125" s="2"/>
      <c r="U125" s="2"/>
      <c r="V125" s="2"/>
      <c r="W125" s="2"/>
      <c r="X125" s="2"/>
      <c r="Y125" s="3">
        <f t="shared" si="11"/>
        <v>0</v>
      </c>
      <c r="Z125" s="2"/>
      <c r="AA125" s="2"/>
      <c r="AB125" s="2"/>
      <c r="AC125" s="2"/>
      <c r="AD125" s="2"/>
      <c r="AE125" s="12" t="s">
        <v>177</v>
      </c>
      <c r="AF125" s="8"/>
      <c r="AG125" s="2"/>
      <c r="AH125" s="2"/>
      <c r="AI125" s="2"/>
      <c r="AJ125" s="2"/>
      <c r="AK125" s="2"/>
    </row>
    <row r="126" spans="4:37" ht="30">
      <c r="D126" s="18" t="s">
        <v>178</v>
      </c>
      <c r="E126" s="28"/>
      <c r="F126" s="28"/>
      <c r="H126" s="3"/>
      <c r="I126" s="3"/>
      <c r="J126" s="3"/>
      <c r="K126" s="3"/>
      <c r="L126" s="3"/>
      <c r="M126" s="3"/>
      <c r="N126" s="3"/>
      <c r="O126" s="3">
        <v>-13366</v>
      </c>
      <c r="P126" s="3">
        <v>-45503</v>
      </c>
      <c r="Q126" s="3">
        <v>-88288</v>
      </c>
      <c r="R126" s="3">
        <v>-157725</v>
      </c>
      <c r="S126" s="3">
        <v>-172908</v>
      </c>
      <c r="T126" s="3">
        <v>-119675</v>
      </c>
      <c r="U126" s="3">
        <v>-341454</v>
      </c>
      <c r="V126" s="3">
        <v>-414763</v>
      </c>
      <c r="W126" s="3">
        <v>-272862</v>
      </c>
      <c r="X126" s="3">
        <v>-156948</v>
      </c>
      <c r="Y126" s="3">
        <f t="shared" si="11"/>
        <v>-146931</v>
      </c>
      <c r="Z126" s="3"/>
      <c r="AA126" s="3"/>
      <c r="AB126" s="3"/>
      <c r="AC126" s="3"/>
      <c r="AD126" s="3"/>
      <c r="AE126" s="18" t="s">
        <v>178</v>
      </c>
      <c r="AF126" s="8"/>
      <c r="AG126" s="3">
        <v>-341454</v>
      </c>
      <c r="AH126" s="3">
        <v>-414763</v>
      </c>
      <c r="AI126" s="3">
        <v>-272862</v>
      </c>
      <c r="AJ126" s="3">
        <v>-156948</v>
      </c>
      <c r="AK126" s="3">
        <v>-146931</v>
      </c>
    </row>
    <row r="127" spans="4:37" ht="30">
      <c r="D127" s="18" t="s">
        <v>179</v>
      </c>
      <c r="E127" s="28"/>
      <c r="F127" s="28"/>
      <c r="H127" s="3"/>
      <c r="I127" s="3"/>
      <c r="J127" s="3"/>
      <c r="K127" s="3"/>
      <c r="L127" s="3"/>
      <c r="M127" s="3"/>
      <c r="N127" s="3"/>
      <c r="O127" s="2">
        <v>0</v>
      </c>
      <c r="P127" s="2">
        <v>0</v>
      </c>
      <c r="Q127" s="2">
        <v>0</v>
      </c>
      <c r="R127" s="2">
        <v>355</v>
      </c>
      <c r="S127" s="2">
        <v>0</v>
      </c>
      <c r="T127" s="2">
        <v>0</v>
      </c>
      <c r="U127" s="2">
        <v>0</v>
      </c>
      <c r="V127" s="2">
        <v>0</v>
      </c>
      <c r="W127" s="2">
        <v>0</v>
      </c>
      <c r="X127" s="2">
        <v>0</v>
      </c>
      <c r="Y127" s="3">
        <f t="shared" si="11"/>
        <v>3141</v>
      </c>
      <c r="Z127" s="2"/>
      <c r="AA127" s="2"/>
      <c r="AB127" s="2"/>
      <c r="AC127" s="2"/>
      <c r="AD127" s="2"/>
      <c r="AE127" s="18" t="s">
        <v>179</v>
      </c>
      <c r="AF127" s="8"/>
      <c r="AG127" s="2">
        <v>0</v>
      </c>
      <c r="AH127" s="2">
        <v>0</v>
      </c>
      <c r="AI127" s="2">
        <v>0</v>
      </c>
      <c r="AJ127" s="2">
        <v>0</v>
      </c>
      <c r="AK127" s="3">
        <v>3141</v>
      </c>
    </row>
    <row r="128" spans="4:37" ht="30">
      <c r="D128" s="18" t="s">
        <v>180</v>
      </c>
      <c r="E128" s="28"/>
      <c r="F128" s="28"/>
      <c r="H128" s="18"/>
      <c r="I128" s="8"/>
      <c r="J128" s="3"/>
      <c r="K128" s="3"/>
      <c r="L128" s="3"/>
      <c r="M128" s="3"/>
      <c r="N128" s="2"/>
      <c r="O128" s="2">
        <v>0</v>
      </c>
      <c r="P128" s="2">
        <v>0</v>
      </c>
      <c r="Q128" s="3">
        <v>-3068248</v>
      </c>
      <c r="R128" s="2">
        <v>0</v>
      </c>
      <c r="S128" s="3">
        <v>-5100000</v>
      </c>
      <c r="T128" s="3">
        <v>-4800000</v>
      </c>
      <c r="U128" s="3">
        <v>-5572000</v>
      </c>
      <c r="V128" s="3">
        <v>-3220000</v>
      </c>
      <c r="W128" s="3">
        <v>-3290000</v>
      </c>
      <c r="X128" s="3">
        <v>-6530000</v>
      </c>
      <c r="Y128" s="3">
        <f t="shared" si="11"/>
        <v>-12260000</v>
      </c>
      <c r="Z128" s="2"/>
      <c r="AA128" s="2"/>
      <c r="AB128" s="2"/>
      <c r="AC128" s="2"/>
      <c r="AD128" s="2"/>
      <c r="AE128" s="18" t="s">
        <v>180</v>
      </c>
      <c r="AF128" s="8"/>
      <c r="AG128" s="3">
        <v>-5572000</v>
      </c>
      <c r="AH128" s="3">
        <v>-3220000</v>
      </c>
      <c r="AI128" s="3">
        <v>-3290000</v>
      </c>
      <c r="AJ128" s="3">
        <v>-6530000</v>
      </c>
      <c r="AK128" s="3">
        <v>-12260000</v>
      </c>
    </row>
    <row r="129" spans="4:37" ht="30">
      <c r="D129" s="18" t="s">
        <v>181</v>
      </c>
      <c r="E129" s="28"/>
      <c r="F129" s="28"/>
      <c r="H129" s="18"/>
      <c r="I129" s="8"/>
      <c r="J129" s="3"/>
      <c r="K129" s="3"/>
      <c r="L129" s="3"/>
      <c r="M129" s="3"/>
      <c r="N129" s="3"/>
      <c r="O129" s="2">
        <v>0</v>
      </c>
      <c r="P129" s="2">
        <v>0</v>
      </c>
      <c r="Q129" s="2">
        <v>0</v>
      </c>
      <c r="R129" s="3">
        <v>-3963556</v>
      </c>
      <c r="S129" s="3">
        <v>5502556</v>
      </c>
      <c r="T129" s="3">
        <v>5000000</v>
      </c>
      <c r="U129" s="3">
        <v>5170000</v>
      </c>
      <c r="V129" s="3">
        <v>3720000</v>
      </c>
      <c r="W129" s="3">
        <v>2990000</v>
      </c>
      <c r="X129" s="3">
        <v>4470000</v>
      </c>
      <c r="Y129" s="3">
        <f t="shared" si="11"/>
        <v>9810000</v>
      </c>
      <c r="Z129" s="2"/>
      <c r="AA129" s="2"/>
      <c r="AB129" s="2"/>
      <c r="AC129" s="2"/>
      <c r="AD129" s="2"/>
      <c r="AE129" s="18" t="s">
        <v>181</v>
      </c>
      <c r="AF129" s="8"/>
      <c r="AG129" s="3">
        <v>5170000</v>
      </c>
      <c r="AH129" s="3">
        <v>3720000</v>
      </c>
      <c r="AI129" s="3">
        <v>2990000</v>
      </c>
      <c r="AJ129" s="3">
        <v>4470000</v>
      </c>
      <c r="AK129" s="3">
        <v>9810000</v>
      </c>
    </row>
    <row r="130" spans="4:37">
      <c r="D130" s="18" t="s">
        <v>182</v>
      </c>
      <c r="E130" s="28"/>
      <c r="F130" s="28"/>
      <c r="H130" s="18"/>
      <c r="I130" s="8"/>
      <c r="J130" s="2"/>
      <c r="K130" s="2"/>
      <c r="L130" s="2"/>
      <c r="M130" s="2"/>
      <c r="N130" s="2"/>
      <c r="O130" s="2">
        <v>0</v>
      </c>
      <c r="P130" s="2">
        <v>0</v>
      </c>
      <c r="Q130" s="2">
        <v>0</v>
      </c>
      <c r="R130" s="3">
        <v>4427282</v>
      </c>
      <c r="S130" s="2">
        <v>0</v>
      </c>
      <c r="T130" s="2">
        <v>0</v>
      </c>
      <c r="U130" s="2">
        <v>0</v>
      </c>
      <c r="V130" s="2">
        <v>0</v>
      </c>
      <c r="W130" s="2">
        <v>0</v>
      </c>
      <c r="X130" s="2">
        <v>0</v>
      </c>
      <c r="Y130" s="3">
        <f t="shared" si="11"/>
        <v>0</v>
      </c>
      <c r="Z130" s="2"/>
      <c r="AA130" s="2"/>
      <c r="AB130" s="2"/>
      <c r="AC130" s="2"/>
      <c r="AD130" s="2"/>
      <c r="AE130" s="18" t="s">
        <v>182</v>
      </c>
      <c r="AF130" s="8"/>
      <c r="AG130" s="2">
        <v>0</v>
      </c>
      <c r="AH130" s="2">
        <v>0</v>
      </c>
      <c r="AI130" s="2">
        <v>0</v>
      </c>
      <c r="AJ130" s="2">
        <v>0</v>
      </c>
      <c r="AK130" s="2">
        <v>0</v>
      </c>
    </row>
    <row r="131" spans="4:37">
      <c r="D131" s="18" t="s">
        <v>183</v>
      </c>
      <c r="E131" s="28"/>
      <c r="F131" s="28"/>
      <c r="H131" s="18"/>
      <c r="I131" s="8"/>
      <c r="J131" s="2"/>
      <c r="K131" s="2"/>
      <c r="L131" s="2"/>
      <c r="M131" s="2"/>
      <c r="N131" s="2"/>
      <c r="O131" s="2">
        <v>0</v>
      </c>
      <c r="P131" s="2">
        <v>0</v>
      </c>
      <c r="Q131" s="2">
        <v>0</v>
      </c>
      <c r="R131" s="2">
        <v>0</v>
      </c>
      <c r="S131" s="2">
        <v>0</v>
      </c>
      <c r="T131" s="2">
        <v>0</v>
      </c>
      <c r="U131" s="2">
        <v>0</v>
      </c>
      <c r="V131" s="2">
        <v>0</v>
      </c>
      <c r="W131" s="2">
        <v>0</v>
      </c>
      <c r="X131" s="2">
        <v>0</v>
      </c>
      <c r="Y131" s="3">
        <f t="shared" si="11"/>
        <v>0</v>
      </c>
      <c r="Z131" s="2"/>
      <c r="AA131" s="2"/>
      <c r="AB131" s="2"/>
      <c r="AC131" s="2"/>
      <c r="AD131" s="2"/>
      <c r="AE131" s="18" t="s">
        <v>183</v>
      </c>
      <c r="AF131" s="8"/>
      <c r="AG131" s="2">
        <v>0</v>
      </c>
      <c r="AH131" s="2">
        <v>0</v>
      </c>
      <c r="AI131" s="2">
        <v>0</v>
      </c>
      <c r="AJ131" s="2">
        <v>0</v>
      </c>
      <c r="AK131" s="2">
        <v>0</v>
      </c>
    </row>
    <row r="132" spans="4:37">
      <c r="D132" s="18" t="s">
        <v>184</v>
      </c>
      <c r="E132" s="28"/>
      <c r="F132" s="28"/>
      <c r="H132" s="18"/>
      <c r="I132" s="8"/>
      <c r="J132" s="3"/>
      <c r="K132" s="3"/>
      <c r="L132" s="3"/>
      <c r="M132" s="3"/>
      <c r="N132" s="3"/>
      <c r="O132" s="3">
        <v>-18455</v>
      </c>
      <c r="P132" s="2">
        <v>0</v>
      </c>
      <c r="Q132" s="2">
        <v>0</v>
      </c>
      <c r="R132" s="2">
        <v>0</v>
      </c>
      <c r="S132" s="2">
        <v>0</v>
      </c>
      <c r="T132" s="2">
        <v>0</v>
      </c>
      <c r="U132" s="2">
        <v>0</v>
      </c>
      <c r="V132" s="2">
        <v>0</v>
      </c>
      <c r="W132" s="2">
        <v>0</v>
      </c>
      <c r="X132" s="2">
        <v>0</v>
      </c>
      <c r="Y132" s="3">
        <f t="shared" si="11"/>
        <v>0</v>
      </c>
      <c r="Z132" s="2"/>
      <c r="AA132" s="2"/>
      <c r="AB132" s="2"/>
      <c r="AC132" s="2"/>
      <c r="AD132" s="2"/>
      <c r="AE132" s="18" t="s">
        <v>184</v>
      </c>
      <c r="AF132" s="8"/>
      <c r="AG132" s="2">
        <v>0</v>
      </c>
      <c r="AH132" s="2">
        <v>0</v>
      </c>
      <c r="AI132" s="2">
        <v>0</v>
      </c>
      <c r="AJ132" s="2">
        <v>0</v>
      </c>
      <c r="AK132" s="2">
        <v>0</v>
      </c>
    </row>
    <row r="133" spans="4:37">
      <c r="D133" s="18" t="s">
        <v>185</v>
      </c>
      <c r="E133" s="28"/>
      <c r="F133" s="28"/>
      <c r="H133" s="18"/>
      <c r="I133" s="8"/>
      <c r="J133" s="2"/>
      <c r="K133" s="3"/>
      <c r="L133" s="2"/>
      <c r="M133" s="3"/>
      <c r="N133" s="3"/>
      <c r="O133" s="2">
        <v>0</v>
      </c>
      <c r="P133" s="2">
        <v>0</v>
      </c>
      <c r="Q133" s="2">
        <v>0</v>
      </c>
      <c r="R133" s="2">
        <v>0</v>
      </c>
      <c r="S133" s="2">
        <v>0</v>
      </c>
      <c r="T133" s="2">
        <v>0</v>
      </c>
      <c r="U133" s="2">
        <v>0</v>
      </c>
      <c r="V133" s="2">
        <v>0</v>
      </c>
      <c r="W133" s="2">
        <v>0</v>
      </c>
      <c r="X133" s="2">
        <v>0</v>
      </c>
      <c r="Y133" s="3">
        <f t="shared" si="11"/>
        <v>0</v>
      </c>
      <c r="Z133" s="2"/>
      <c r="AA133" s="2"/>
      <c r="AB133" s="2"/>
      <c r="AC133" s="2"/>
      <c r="AD133" s="2"/>
      <c r="AE133" s="18" t="s">
        <v>185</v>
      </c>
      <c r="AF133" s="8"/>
      <c r="AG133" s="2">
        <v>0</v>
      </c>
      <c r="AH133" s="2">
        <v>0</v>
      </c>
      <c r="AI133" s="2">
        <v>0</v>
      </c>
      <c r="AJ133" s="2">
        <v>0</v>
      </c>
      <c r="AK133" s="2">
        <v>0</v>
      </c>
    </row>
    <row r="134" spans="4:37">
      <c r="D134" s="18" t="s">
        <v>186</v>
      </c>
      <c r="E134" s="28"/>
      <c r="F134" s="28"/>
      <c r="H134" s="18"/>
      <c r="I134" s="8"/>
      <c r="J134" s="2"/>
      <c r="K134" s="2"/>
      <c r="L134" s="2"/>
      <c r="M134" s="2"/>
      <c r="N134" s="2"/>
      <c r="O134" s="3">
        <v>30233</v>
      </c>
      <c r="P134" s="3">
        <v>130702</v>
      </c>
      <c r="Q134" s="2">
        <v>0</v>
      </c>
      <c r="R134" s="2">
        <v>0</v>
      </c>
      <c r="S134" s="2">
        <v>0</v>
      </c>
      <c r="T134" s="2">
        <v>0</v>
      </c>
      <c r="U134" s="2">
        <v>0</v>
      </c>
      <c r="V134" s="2">
        <v>0</v>
      </c>
      <c r="W134" s="2">
        <v>0</v>
      </c>
      <c r="X134" s="2">
        <v>0</v>
      </c>
      <c r="Y134" s="3">
        <f t="shared" si="11"/>
        <v>0</v>
      </c>
      <c r="Z134" s="2"/>
      <c r="AA134" s="2"/>
      <c r="AB134" s="2"/>
      <c r="AC134" s="2"/>
      <c r="AD134" s="2"/>
      <c r="AE134" s="18" t="s">
        <v>186</v>
      </c>
      <c r="AF134" s="8"/>
      <c r="AG134" s="2">
        <v>0</v>
      </c>
      <c r="AH134" s="2">
        <v>0</v>
      </c>
      <c r="AI134" s="2">
        <v>0</v>
      </c>
      <c r="AJ134" s="2">
        <v>0</v>
      </c>
      <c r="AK134" s="2">
        <v>0</v>
      </c>
    </row>
    <row r="135" spans="4:37" ht="30">
      <c r="D135" s="18" t="s">
        <v>187</v>
      </c>
      <c r="E135" s="28"/>
      <c r="F135" s="28"/>
      <c r="H135" s="18"/>
      <c r="I135" s="8"/>
      <c r="J135" s="3"/>
      <c r="K135" s="3"/>
      <c r="L135" s="3"/>
      <c r="M135" s="3"/>
      <c r="N135" s="3"/>
      <c r="O135" s="2">
        <v>0</v>
      </c>
      <c r="P135" s="2">
        <v>0</v>
      </c>
      <c r="Q135" s="3">
        <v>121048</v>
      </c>
      <c r="R135" s="3">
        <v>164045</v>
      </c>
      <c r="S135" s="3">
        <v>164284</v>
      </c>
      <c r="T135" s="3">
        <v>153838</v>
      </c>
      <c r="U135" s="3">
        <v>162437</v>
      </c>
      <c r="V135" s="3">
        <v>124405</v>
      </c>
      <c r="W135" s="3">
        <v>111386</v>
      </c>
      <c r="X135" s="3">
        <v>114722</v>
      </c>
      <c r="Y135" s="3">
        <f t="shared" si="11"/>
        <v>209034</v>
      </c>
      <c r="Z135" s="3"/>
      <c r="AA135" s="3"/>
      <c r="AB135" s="3"/>
      <c r="AC135" s="3"/>
      <c r="AD135" s="3"/>
      <c r="AE135" s="18" t="s">
        <v>187</v>
      </c>
      <c r="AF135" s="8"/>
      <c r="AG135" s="3">
        <v>162437</v>
      </c>
      <c r="AH135" s="3">
        <v>124405</v>
      </c>
      <c r="AI135" s="3">
        <v>111386</v>
      </c>
      <c r="AJ135" s="3">
        <v>114722</v>
      </c>
      <c r="AK135" s="3">
        <v>209034</v>
      </c>
    </row>
    <row r="136" spans="4:37" ht="30">
      <c r="D136" s="18" t="s">
        <v>188</v>
      </c>
      <c r="E136" s="28"/>
      <c r="F136" s="28"/>
      <c r="H136" s="18"/>
      <c r="I136" s="8"/>
      <c r="J136" s="2"/>
      <c r="K136" s="2"/>
      <c r="L136" s="2"/>
      <c r="M136" s="2"/>
      <c r="N136" s="3"/>
      <c r="O136" s="2">
        <v>0</v>
      </c>
      <c r="P136" s="2">
        <v>0</v>
      </c>
      <c r="Q136" s="2">
        <v>0</v>
      </c>
      <c r="R136" s="2">
        <v>0</v>
      </c>
      <c r="S136" s="2">
        <v>0</v>
      </c>
      <c r="T136" s="2">
        <v>0</v>
      </c>
      <c r="U136" s="2">
        <v>0</v>
      </c>
      <c r="V136" s="2">
        <v>0</v>
      </c>
      <c r="W136" s="2">
        <v>0</v>
      </c>
      <c r="X136" s="2">
        <v>0</v>
      </c>
      <c r="Y136" s="3">
        <f t="shared" si="11"/>
        <v>0</v>
      </c>
      <c r="Z136" s="2"/>
      <c r="AA136" s="2"/>
      <c r="AB136" s="2"/>
      <c r="AC136" s="2"/>
      <c r="AD136" s="2"/>
      <c r="AE136" s="18" t="s">
        <v>188</v>
      </c>
      <c r="AF136" s="8"/>
      <c r="AG136" s="2">
        <v>0</v>
      </c>
      <c r="AH136" s="2">
        <v>0</v>
      </c>
      <c r="AI136" s="2">
        <v>0</v>
      </c>
      <c r="AJ136" s="2">
        <v>0</v>
      </c>
      <c r="AK136" s="2">
        <v>0</v>
      </c>
    </row>
    <row r="137" spans="4:37">
      <c r="D137" s="18" t="s">
        <v>189</v>
      </c>
      <c r="E137" s="28"/>
      <c r="F137" s="28"/>
      <c r="H137" s="18"/>
      <c r="I137" s="8"/>
      <c r="J137" s="3"/>
      <c r="K137" s="3"/>
      <c r="L137" s="3"/>
      <c r="M137" s="3"/>
      <c r="N137" s="3"/>
      <c r="O137" s="3">
        <v>-1587</v>
      </c>
      <c r="P137" s="3">
        <v>85199</v>
      </c>
      <c r="Q137" s="3">
        <v>-3035488</v>
      </c>
      <c r="R137" s="3">
        <v>470400</v>
      </c>
      <c r="S137" s="3">
        <v>393932</v>
      </c>
      <c r="T137" s="3">
        <v>234163</v>
      </c>
      <c r="U137" s="3">
        <v>-581017</v>
      </c>
      <c r="V137" s="3">
        <v>209642</v>
      </c>
      <c r="W137" s="3">
        <v>-461476</v>
      </c>
      <c r="X137" s="3">
        <v>-2102226</v>
      </c>
      <c r="Y137" s="3">
        <f t="shared" si="11"/>
        <v>-2384756</v>
      </c>
      <c r="Z137" s="3"/>
      <c r="AA137" s="3"/>
      <c r="AB137" s="3"/>
      <c r="AC137" s="3"/>
      <c r="AD137" s="3"/>
      <c r="AE137" s="18" t="s">
        <v>189</v>
      </c>
      <c r="AF137" s="8"/>
      <c r="AG137" s="3">
        <v>-581017</v>
      </c>
      <c r="AH137" s="3">
        <v>209642</v>
      </c>
      <c r="AI137" s="3">
        <v>-461476</v>
      </c>
      <c r="AJ137" s="3">
        <v>-2102226</v>
      </c>
      <c r="AK137" s="3">
        <v>-2384756</v>
      </c>
    </row>
    <row r="138" spans="4:37">
      <c r="D138" s="12" t="s">
        <v>190</v>
      </c>
      <c r="E138" s="22"/>
      <c r="F138" s="22"/>
      <c r="H138" s="12"/>
      <c r="I138" s="8"/>
      <c r="J138" s="2"/>
      <c r="K138" s="2"/>
      <c r="L138" s="2"/>
      <c r="M138" s="2"/>
      <c r="N138" s="2"/>
      <c r="O138" s="2"/>
      <c r="P138" s="2"/>
      <c r="Q138" s="2"/>
      <c r="R138" s="2"/>
      <c r="S138" s="2"/>
      <c r="T138" s="2"/>
      <c r="U138" s="2"/>
      <c r="V138" s="2"/>
      <c r="W138" s="2"/>
      <c r="X138" s="2"/>
      <c r="Y138" s="3">
        <f t="shared" si="11"/>
        <v>0</v>
      </c>
      <c r="Z138" s="2"/>
      <c r="AA138" s="2"/>
      <c r="AB138" s="2"/>
      <c r="AC138" s="2"/>
      <c r="AD138" s="2"/>
      <c r="AE138" s="12" t="s">
        <v>190</v>
      </c>
      <c r="AF138" s="8"/>
      <c r="AG138" s="2"/>
      <c r="AH138" s="2"/>
      <c r="AI138" s="2"/>
      <c r="AJ138" s="2"/>
      <c r="AK138" s="2"/>
    </row>
    <row r="139" spans="4:37" ht="30">
      <c r="D139" s="18" t="s">
        <v>191</v>
      </c>
      <c r="E139" s="28"/>
      <c r="F139" s="28"/>
      <c r="H139" s="18"/>
      <c r="I139" s="8"/>
      <c r="J139" s="3"/>
      <c r="K139" s="3"/>
      <c r="L139" s="3"/>
      <c r="M139" s="3"/>
      <c r="N139" s="3"/>
      <c r="O139" s="2">
        <v>0</v>
      </c>
      <c r="P139" s="2">
        <v>0</v>
      </c>
      <c r="Q139" s="3">
        <v>921960</v>
      </c>
      <c r="R139" s="2">
        <v>0</v>
      </c>
      <c r="S139" s="2">
        <v>0</v>
      </c>
      <c r="T139" s="2">
        <v>0</v>
      </c>
      <c r="U139" s="2">
        <v>0</v>
      </c>
      <c r="V139" s="2">
        <v>0</v>
      </c>
      <c r="W139" s="2">
        <v>0</v>
      </c>
      <c r="X139" s="2">
        <v>0</v>
      </c>
      <c r="Y139" s="3">
        <f t="shared" si="11"/>
        <v>0</v>
      </c>
      <c r="Z139" s="3"/>
      <c r="AA139" s="3"/>
      <c r="AB139" s="3"/>
      <c r="AC139" s="3"/>
      <c r="AD139" s="3"/>
      <c r="AE139" s="18" t="s">
        <v>191</v>
      </c>
      <c r="AF139" s="8"/>
      <c r="AG139" s="2">
        <v>0</v>
      </c>
      <c r="AH139" s="2">
        <v>0</v>
      </c>
      <c r="AI139" s="2">
        <v>0</v>
      </c>
      <c r="AJ139" s="2">
        <v>0</v>
      </c>
      <c r="AK139" s="2">
        <v>0</v>
      </c>
    </row>
    <row r="140" spans="4:37" ht="30">
      <c r="D140" s="18" t="s">
        <v>192</v>
      </c>
      <c r="E140" s="28"/>
      <c r="F140" s="28"/>
      <c r="H140" s="18"/>
      <c r="I140" s="8"/>
      <c r="J140" s="2"/>
      <c r="K140" s="2"/>
      <c r="L140" s="2"/>
      <c r="M140" s="2"/>
      <c r="N140" s="3"/>
      <c r="O140" s="2">
        <v>0</v>
      </c>
      <c r="P140" s="2">
        <v>0</v>
      </c>
      <c r="Q140" s="2">
        <v>0</v>
      </c>
      <c r="R140" s="2">
        <v>0</v>
      </c>
      <c r="S140" s="2">
        <v>0</v>
      </c>
      <c r="T140" s="2">
        <v>0</v>
      </c>
      <c r="U140" s="2">
        <v>0</v>
      </c>
      <c r="V140" s="2">
        <v>0</v>
      </c>
      <c r="W140" s="2">
        <v>0</v>
      </c>
      <c r="X140" s="2">
        <v>0</v>
      </c>
      <c r="Y140" s="3">
        <f t="shared" si="11"/>
        <v>0</v>
      </c>
      <c r="Z140" s="2"/>
      <c r="AA140" s="2"/>
      <c r="AB140" s="2"/>
      <c r="AC140" s="2"/>
      <c r="AD140" s="2"/>
      <c r="AE140" s="18" t="s">
        <v>192</v>
      </c>
      <c r="AF140" s="8"/>
      <c r="AG140" s="2">
        <v>0</v>
      </c>
      <c r="AH140" s="2">
        <v>0</v>
      </c>
      <c r="AI140" s="2">
        <v>0</v>
      </c>
      <c r="AJ140" s="2">
        <v>0</v>
      </c>
      <c r="AK140" s="2">
        <v>0</v>
      </c>
    </row>
    <row r="141" spans="4:37">
      <c r="D141" s="18" t="s">
        <v>193</v>
      </c>
      <c r="E141" s="28"/>
      <c r="F141" s="28"/>
      <c r="H141" s="18"/>
      <c r="I141" s="8"/>
      <c r="J141" s="3"/>
      <c r="K141" s="3"/>
      <c r="L141" s="3"/>
      <c r="M141" s="3"/>
      <c r="N141" s="3"/>
      <c r="O141" s="2">
        <v>0</v>
      </c>
      <c r="P141" s="3">
        <v>7250</v>
      </c>
      <c r="Q141" s="3">
        <v>300000</v>
      </c>
      <c r="R141" s="3">
        <v>13663</v>
      </c>
      <c r="S141" s="3">
        <v>142496</v>
      </c>
      <c r="T141" s="3">
        <v>198310</v>
      </c>
      <c r="U141" s="3">
        <v>543170</v>
      </c>
      <c r="V141" s="3">
        <v>1674819</v>
      </c>
      <c r="W141" s="3">
        <v>1722885</v>
      </c>
      <c r="X141" s="3">
        <v>1381262</v>
      </c>
      <c r="Y141" s="3">
        <f t="shared" si="11"/>
        <v>1392381</v>
      </c>
      <c r="Z141" s="3"/>
      <c r="AA141" s="3"/>
      <c r="AB141" s="3"/>
      <c r="AC141" s="3"/>
      <c r="AD141" s="3"/>
      <c r="AE141" s="18" t="s">
        <v>193</v>
      </c>
      <c r="AF141" s="8"/>
      <c r="AG141" s="3">
        <v>543170</v>
      </c>
      <c r="AH141" s="3">
        <v>1674819</v>
      </c>
      <c r="AI141" s="3">
        <v>1722885</v>
      </c>
      <c r="AJ141" s="3">
        <v>1381262</v>
      </c>
      <c r="AK141" s="3">
        <v>1392381</v>
      </c>
    </row>
    <row r="142" spans="4:37">
      <c r="D142" s="18" t="s">
        <v>194</v>
      </c>
      <c r="E142" s="28"/>
      <c r="F142" s="28"/>
      <c r="H142" s="18"/>
      <c r="I142" s="8"/>
      <c r="J142" s="3"/>
      <c r="K142" s="3"/>
      <c r="L142" s="3"/>
      <c r="M142" s="3"/>
      <c r="N142" s="3"/>
      <c r="O142" s="2">
        <v>0</v>
      </c>
      <c r="P142" s="3">
        <v>-690927</v>
      </c>
      <c r="Q142" s="3">
        <v>-2403385</v>
      </c>
      <c r="R142" s="3">
        <v>-1263748</v>
      </c>
      <c r="S142" s="3">
        <v>-1390030</v>
      </c>
      <c r="T142" s="3">
        <v>-1348465</v>
      </c>
      <c r="U142" s="3">
        <v>-2624917</v>
      </c>
      <c r="V142" s="3">
        <v>-2591523</v>
      </c>
      <c r="W142" s="3">
        <v>-2683436</v>
      </c>
      <c r="X142" s="3">
        <v>-1504931</v>
      </c>
      <c r="Y142" s="3">
        <f t="shared" si="11"/>
        <v>-2075186</v>
      </c>
      <c r="Z142" s="3"/>
      <c r="AA142" s="3"/>
      <c r="AB142" s="3"/>
      <c r="AC142" s="3"/>
      <c r="AD142" s="3"/>
      <c r="AE142" s="18" t="s">
        <v>194</v>
      </c>
      <c r="AF142" s="8"/>
      <c r="AG142" s="3">
        <v>-2624917</v>
      </c>
      <c r="AH142" s="3">
        <v>-2591523</v>
      </c>
      <c r="AI142" s="3">
        <v>-2683436</v>
      </c>
      <c r="AJ142" s="3">
        <v>-1504931</v>
      </c>
      <c r="AK142" s="3">
        <v>-2075186</v>
      </c>
    </row>
    <row r="143" spans="4:37">
      <c r="D143" s="18" t="s">
        <v>195</v>
      </c>
      <c r="E143" s="28"/>
      <c r="F143" s="28"/>
      <c r="H143" s="18"/>
      <c r="I143" s="8"/>
      <c r="J143" s="3"/>
      <c r="K143" s="3"/>
      <c r="L143" s="3"/>
      <c r="M143" s="2"/>
      <c r="N143" s="2"/>
      <c r="O143" s="2">
        <v>0</v>
      </c>
      <c r="P143" s="2">
        <v>0</v>
      </c>
      <c r="Q143" s="2">
        <v>0</v>
      </c>
      <c r="R143" s="2">
        <v>0</v>
      </c>
      <c r="S143" s="2">
        <v>0</v>
      </c>
      <c r="T143" s="2">
        <v>0</v>
      </c>
      <c r="U143" s="2">
        <v>0</v>
      </c>
      <c r="V143" s="2">
        <v>0</v>
      </c>
      <c r="W143" s="2">
        <v>0</v>
      </c>
      <c r="X143" s="2">
        <v>0</v>
      </c>
      <c r="Y143" s="3">
        <f t="shared" si="11"/>
        <v>0</v>
      </c>
      <c r="Z143" s="2"/>
      <c r="AA143" s="2"/>
      <c r="AB143" s="2"/>
      <c r="AC143" s="2"/>
      <c r="AD143" s="2"/>
      <c r="AE143" s="18" t="s">
        <v>195</v>
      </c>
      <c r="AF143" s="8"/>
      <c r="AG143" s="2">
        <v>0</v>
      </c>
      <c r="AH143" s="2">
        <v>0</v>
      </c>
      <c r="AI143" s="2">
        <v>0</v>
      </c>
      <c r="AJ143" s="2">
        <v>0</v>
      </c>
      <c r="AK143" s="2">
        <v>0</v>
      </c>
    </row>
    <row r="144" spans="4:37">
      <c r="D144" s="18" t="s">
        <v>196</v>
      </c>
      <c r="E144" s="28"/>
      <c r="F144" s="28"/>
      <c r="H144" s="18"/>
      <c r="I144" s="8"/>
      <c r="J144" s="2"/>
      <c r="K144" s="2"/>
      <c r="L144" s="2"/>
      <c r="M144" s="2"/>
      <c r="N144" s="2"/>
      <c r="O144" s="2">
        <v>0</v>
      </c>
      <c r="P144" s="2">
        <v>0</v>
      </c>
      <c r="Q144" s="2">
        <v>0</v>
      </c>
      <c r="R144" s="2">
        <v>0</v>
      </c>
      <c r="S144" s="2">
        <v>0</v>
      </c>
      <c r="T144" s="2">
        <v>0</v>
      </c>
      <c r="U144" s="2">
        <v>0</v>
      </c>
      <c r="V144" s="2">
        <v>0</v>
      </c>
      <c r="W144" s="2">
        <v>0</v>
      </c>
      <c r="X144" s="2">
        <v>0</v>
      </c>
      <c r="Y144" s="3">
        <f t="shared" si="11"/>
        <v>0</v>
      </c>
      <c r="Z144" s="2"/>
      <c r="AA144" s="2"/>
      <c r="AB144" s="2"/>
      <c r="AC144" s="2"/>
      <c r="AD144" s="2"/>
      <c r="AE144" s="18" t="s">
        <v>196</v>
      </c>
      <c r="AF144" s="8"/>
      <c r="AG144" s="2">
        <v>0</v>
      </c>
      <c r="AH144" s="2">
        <v>0</v>
      </c>
      <c r="AI144" s="2">
        <v>0</v>
      </c>
      <c r="AJ144" s="2">
        <v>0</v>
      </c>
      <c r="AK144" s="2">
        <v>0</v>
      </c>
    </row>
    <row r="145" spans="4:37">
      <c r="D145" s="18" t="s">
        <v>197</v>
      </c>
      <c r="E145" s="28"/>
      <c r="F145" s="28"/>
      <c r="H145" s="18"/>
      <c r="I145" s="8"/>
      <c r="J145" s="2"/>
      <c r="K145" s="2"/>
      <c r="L145" s="2"/>
      <c r="M145" s="2"/>
      <c r="N145" s="2"/>
      <c r="O145" s="2">
        <v>0</v>
      </c>
      <c r="P145" s="2">
        <v>0</v>
      </c>
      <c r="Q145" s="2">
        <v>0</v>
      </c>
      <c r="R145" s="2">
        <v>0</v>
      </c>
      <c r="S145" s="2">
        <v>0</v>
      </c>
      <c r="T145" s="2">
        <v>0</v>
      </c>
      <c r="U145" s="2">
        <v>0</v>
      </c>
      <c r="V145" s="2">
        <v>0</v>
      </c>
      <c r="W145" s="2">
        <v>0</v>
      </c>
      <c r="X145" s="2">
        <v>0</v>
      </c>
      <c r="Y145" s="3">
        <f t="shared" si="11"/>
        <v>0</v>
      </c>
      <c r="Z145" s="2"/>
      <c r="AA145" s="2"/>
      <c r="AB145" s="2"/>
      <c r="AC145" s="2"/>
      <c r="AD145" s="2"/>
      <c r="AE145" s="18" t="s">
        <v>197</v>
      </c>
      <c r="AF145" s="8"/>
      <c r="AG145" s="2">
        <v>0</v>
      </c>
      <c r="AH145" s="2">
        <v>0</v>
      </c>
      <c r="AI145" s="2">
        <v>0</v>
      </c>
      <c r="AJ145" s="2">
        <v>0</v>
      </c>
      <c r="AK145" s="2">
        <v>0</v>
      </c>
    </row>
    <row r="146" spans="4:37">
      <c r="D146" s="18" t="s">
        <v>198</v>
      </c>
      <c r="E146" s="28"/>
      <c r="F146" s="28"/>
      <c r="H146" s="18"/>
      <c r="I146" s="8"/>
      <c r="J146" s="3"/>
      <c r="K146" s="3"/>
      <c r="L146" s="3"/>
      <c r="M146" s="3"/>
      <c r="N146" s="3"/>
      <c r="O146" s="3">
        <v>-285484</v>
      </c>
      <c r="P146" s="3">
        <v>-648898</v>
      </c>
      <c r="Q146" s="3">
        <v>-453867</v>
      </c>
      <c r="R146" s="3">
        <v>-390233</v>
      </c>
      <c r="S146" s="3">
        <v>-634945</v>
      </c>
      <c r="T146" s="3">
        <v>-267607</v>
      </c>
      <c r="U146" s="3">
        <v>-476515</v>
      </c>
      <c r="V146" s="3">
        <v>-478082</v>
      </c>
      <c r="W146" s="3">
        <v>-319486</v>
      </c>
      <c r="X146" s="3">
        <v>-425325</v>
      </c>
      <c r="Y146" s="3">
        <f t="shared" si="11"/>
        <v>-948281</v>
      </c>
      <c r="Z146" s="3"/>
      <c r="AA146" s="3"/>
      <c r="AB146" s="3"/>
      <c r="AC146" s="3"/>
      <c r="AD146" s="3"/>
      <c r="AE146" s="18" t="s">
        <v>198</v>
      </c>
      <c r="AF146" s="8"/>
      <c r="AG146" s="3">
        <v>-476515</v>
      </c>
      <c r="AH146" s="3">
        <v>-478082</v>
      </c>
      <c r="AI146" s="3">
        <v>-319486</v>
      </c>
      <c r="AJ146" s="3">
        <v>-425325</v>
      </c>
      <c r="AK146" s="3">
        <v>-948281</v>
      </c>
    </row>
    <row r="147" spans="4:37" ht="30">
      <c r="D147" s="18" t="s">
        <v>199</v>
      </c>
      <c r="E147" s="28"/>
      <c r="F147" s="28"/>
      <c r="H147" s="18"/>
      <c r="I147" s="8"/>
      <c r="J147" s="2"/>
      <c r="K147" s="2"/>
      <c r="L147" s="2"/>
      <c r="M147" s="2"/>
      <c r="N147" s="2"/>
      <c r="O147" s="2">
        <v>0</v>
      </c>
      <c r="P147" s="2">
        <v>0</v>
      </c>
      <c r="Q147" s="2">
        <v>0</v>
      </c>
      <c r="R147" s="2">
        <v>0</v>
      </c>
      <c r="S147" s="2">
        <v>0</v>
      </c>
      <c r="T147" s="2">
        <v>0</v>
      </c>
      <c r="U147" s="2">
        <v>0</v>
      </c>
      <c r="V147" s="2">
        <v>0</v>
      </c>
      <c r="W147" s="2">
        <v>0</v>
      </c>
      <c r="X147" s="2">
        <v>0</v>
      </c>
      <c r="Y147" s="3">
        <f t="shared" ref="Y147:Y153" si="12">AK147</f>
        <v>0</v>
      </c>
      <c r="Z147" s="2"/>
      <c r="AA147" s="2"/>
      <c r="AB147" s="2"/>
      <c r="AC147" s="2"/>
      <c r="AD147" s="2"/>
      <c r="AE147" s="18" t="s">
        <v>199</v>
      </c>
      <c r="AF147" s="8"/>
      <c r="AG147" s="2">
        <v>0</v>
      </c>
      <c r="AH147" s="2">
        <v>0</v>
      </c>
      <c r="AI147" s="2">
        <v>0</v>
      </c>
      <c r="AJ147" s="2">
        <v>0</v>
      </c>
      <c r="AK147" s="2">
        <v>0</v>
      </c>
    </row>
    <row r="148" spans="4:37">
      <c r="D148" s="18" t="s">
        <v>200</v>
      </c>
      <c r="E148" s="28"/>
      <c r="F148" s="28"/>
      <c r="H148" s="18"/>
      <c r="I148" s="8"/>
      <c r="J148" s="2"/>
      <c r="K148" s="2"/>
      <c r="L148" s="2"/>
      <c r="M148" s="2"/>
      <c r="N148" s="2"/>
      <c r="O148" s="2">
        <v>0</v>
      </c>
      <c r="P148" s="2">
        <v>0</v>
      </c>
      <c r="Q148" s="2">
        <v>0</v>
      </c>
      <c r="R148" s="2">
        <v>0</v>
      </c>
      <c r="S148" s="2">
        <v>0</v>
      </c>
      <c r="T148" s="2">
        <v>0</v>
      </c>
      <c r="U148" s="2">
        <v>0</v>
      </c>
      <c r="V148" s="2">
        <v>0</v>
      </c>
      <c r="W148" s="2">
        <v>0</v>
      </c>
      <c r="X148" s="2">
        <v>0</v>
      </c>
      <c r="Y148" s="3">
        <f t="shared" si="12"/>
        <v>0</v>
      </c>
      <c r="Z148" s="2"/>
      <c r="AA148" s="2"/>
      <c r="AB148" s="2"/>
      <c r="AC148" s="2"/>
      <c r="AD148" s="2"/>
      <c r="AE148" s="18" t="s">
        <v>200</v>
      </c>
      <c r="AF148" s="8"/>
      <c r="AG148" s="2">
        <v>0</v>
      </c>
      <c r="AH148" s="2">
        <v>0</v>
      </c>
      <c r="AI148" s="2">
        <v>0</v>
      </c>
      <c r="AJ148" s="2">
        <v>0</v>
      </c>
      <c r="AK148" s="2">
        <v>0</v>
      </c>
    </row>
    <row r="149" spans="4:37">
      <c r="D149" s="18" t="s">
        <v>201</v>
      </c>
      <c r="E149" s="28"/>
      <c r="F149" s="28"/>
      <c r="H149" s="18"/>
      <c r="I149" s="8"/>
      <c r="J149" s="3"/>
      <c r="K149" s="3"/>
      <c r="L149" s="3"/>
      <c r="M149" s="3"/>
      <c r="N149" s="3"/>
      <c r="O149" s="3">
        <v>-285484</v>
      </c>
      <c r="P149" s="3">
        <v>-1332576</v>
      </c>
      <c r="Q149" s="3">
        <v>-1635292</v>
      </c>
      <c r="R149" s="3">
        <v>-1640318</v>
      </c>
      <c r="S149" s="3">
        <v>-1882478</v>
      </c>
      <c r="T149" s="3">
        <v>-1417762</v>
      </c>
      <c r="U149" s="3">
        <v>-2558261</v>
      </c>
      <c r="V149" s="3">
        <v>-1394786</v>
      </c>
      <c r="W149" s="3">
        <v>-1280037</v>
      </c>
      <c r="X149" s="3">
        <v>-548993</v>
      </c>
      <c r="Y149" s="3">
        <f t="shared" si="12"/>
        <v>-1631086</v>
      </c>
      <c r="Z149" s="3"/>
      <c r="AA149" s="3"/>
      <c r="AB149" s="3"/>
      <c r="AC149" s="3"/>
      <c r="AD149" s="3"/>
      <c r="AE149" s="18" t="s">
        <v>201</v>
      </c>
      <c r="AF149" s="8"/>
      <c r="AG149" s="3">
        <v>-2558261</v>
      </c>
      <c r="AH149" s="3">
        <v>-1394786</v>
      </c>
      <c r="AI149" s="3">
        <v>-1280037</v>
      </c>
      <c r="AJ149" s="3">
        <v>-548993</v>
      </c>
      <c r="AK149" s="3">
        <v>-1631086</v>
      </c>
    </row>
    <row r="150" spans="4:37">
      <c r="D150" s="16" t="s">
        <v>202</v>
      </c>
      <c r="E150" s="26"/>
      <c r="F150" s="26"/>
      <c r="H150" s="16"/>
      <c r="I150" s="8"/>
      <c r="J150" s="3"/>
      <c r="K150" s="3"/>
      <c r="L150" s="3"/>
      <c r="M150" s="3"/>
      <c r="N150" s="3"/>
      <c r="O150" s="3">
        <v>1781388</v>
      </c>
      <c r="P150" s="3">
        <v>544554</v>
      </c>
      <c r="Q150" s="3">
        <v>-401030</v>
      </c>
      <c r="R150" s="3">
        <v>-848609</v>
      </c>
      <c r="S150" s="3">
        <v>-401597</v>
      </c>
      <c r="T150" s="3">
        <v>1082635</v>
      </c>
      <c r="U150" s="3">
        <v>-1610278</v>
      </c>
      <c r="V150" s="3">
        <v>185619</v>
      </c>
      <c r="W150" s="3">
        <v>39117</v>
      </c>
      <c r="X150" s="3">
        <v>-82391</v>
      </c>
      <c r="Y150" s="3">
        <f t="shared" si="12"/>
        <v>1715768</v>
      </c>
      <c r="Z150" s="3"/>
      <c r="AA150" s="3"/>
      <c r="AB150" s="3"/>
      <c r="AC150" s="3"/>
      <c r="AD150" s="3"/>
      <c r="AE150" s="16" t="s">
        <v>202</v>
      </c>
      <c r="AF150" s="8"/>
      <c r="AG150" s="3">
        <v>-1610278</v>
      </c>
      <c r="AH150" s="3">
        <v>185619</v>
      </c>
      <c r="AI150" s="3">
        <v>39117</v>
      </c>
      <c r="AJ150" s="3">
        <v>-82391</v>
      </c>
      <c r="AK150" s="3">
        <v>1715768</v>
      </c>
    </row>
    <row r="151" spans="4:37">
      <c r="D151" s="16" t="s">
        <v>203</v>
      </c>
      <c r="E151" s="26"/>
      <c r="F151" s="26"/>
      <c r="H151" s="16"/>
      <c r="I151" s="8"/>
      <c r="J151" s="3"/>
      <c r="K151" s="3"/>
      <c r="L151" s="3"/>
      <c r="M151" s="3"/>
      <c r="N151" s="3"/>
      <c r="O151" s="3">
        <v>26952</v>
      </c>
      <c r="P151" s="3">
        <v>1808340</v>
      </c>
      <c r="Q151" s="3">
        <v>2352894</v>
      </c>
      <c r="R151" s="3">
        <v>2063705</v>
      </c>
      <c r="S151" s="3">
        <v>1215079</v>
      </c>
      <c r="T151" s="3">
        <v>813519</v>
      </c>
      <c r="U151" s="3">
        <v>1896185</v>
      </c>
      <c r="V151" s="3">
        <v>285772</v>
      </c>
      <c r="W151" s="3">
        <v>471173</v>
      </c>
      <c r="X151" s="3">
        <v>509995</v>
      </c>
      <c r="Y151" s="3">
        <f t="shared" si="12"/>
        <v>427653</v>
      </c>
      <c r="Z151" s="3"/>
      <c r="AA151" s="3"/>
      <c r="AB151" s="3"/>
      <c r="AC151" s="3"/>
      <c r="AD151" s="3"/>
      <c r="AE151" s="16" t="s">
        <v>203</v>
      </c>
      <c r="AF151" s="8"/>
      <c r="AG151" s="3">
        <v>1896185</v>
      </c>
      <c r="AH151" s="3">
        <v>285772</v>
      </c>
      <c r="AI151" s="3">
        <v>471173</v>
      </c>
      <c r="AJ151" s="3">
        <v>509995</v>
      </c>
      <c r="AK151" s="3">
        <v>427653</v>
      </c>
    </row>
    <row r="152" spans="4:37" ht="30">
      <c r="D152" s="16" t="s">
        <v>204</v>
      </c>
      <c r="E152" s="26"/>
      <c r="F152" s="26"/>
      <c r="H152" s="16"/>
      <c r="I152" s="8"/>
      <c r="J152" s="2"/>
      <c r="K152" s="2"/>
      <c r="L152" s="3"/>
      <c r="M152" s="3"/>
      <c r="N152" s="3"/>
      <c r="O152" s="2">
        <v>0</v>
      </c>
      <c r="P152" s="2">
        <v>0</v>
      </c>
      <c r="Q152" s="2">
        <v>0</v>
      </c>
      <c r="R152" s="2">
        <v>-17</v>
      </c>
      <c r="S152" s="2">
        <v>36</v>
      </c>
      <c r="T152" s="2">
        <v>31</v>
      </c>
      <c r="U152" s="2">
        <v>-134</v>
      </c>
      <c r="V152" s="2">
        <v>-218</v>
      </c>
      <c r="W152" s="2">
        <v>-295</v>
      </c>
      <c r="X152" s="2">
        <v>49</v>
      </c>
      <c r="Y152" s="3">
        <f t="shared" si="12"/>
        <v>-17795</v>
      </c>
      <c r="Z152" s="2"/>
      <c r="AA152" s="2"/>
      <c r="AB152" s="2"/>
      <c r="AC152" s="2"/>
      <c r="AD152" s="2"/>
      <c r="AE152" s="16" t="s">
        <v>204</v>
      </c>
      <c r="AF152" s="8"/>
      <c r="AG152" s="2">
        <v>-134</v>
      </c>
      <c r="AH152" s="2">
        <v>-218</v>
      </c>
      <c r="AI152" s="2">
        <v>-295</v>
      </c>
      <c r="AJ152" s="2">
        <v>49</v>
      </c>
      <c r="AK152" s="3">
        <v>-17795</v>
      </c>
    </row>
    <row r="153" spans="4:37">
      <c r="D153" s="16" t="s">
        <v>205</v>
      </c>
      <c r="E153" s="26"/>
      <c r="F153" s="26"/>
      <c r="H153" s="16"/>
      <c r="I153" s="8"/>
      <c r="J153" s="3"/>
      <c r="K153" s="3"/>
      <c r="L153" s="3"/>
      <c r="M153" s="3"/>
      <c r="N153" s="3"/>
      <c r="O153" s="3">
        <v>1808340</v>
      </c>
      <c r="P153" s="3">
        <v>2352894</v>
      </c>
      <c r="Q153" s="3">
        <v>1951864</v>
      </c>
      <c r="R153" s="3">
        <v>1215079</v>
      </c>
      <c r="S153" s="3">
        <v>813519</v>
      </c>
      <c r="T153" s="3">
        <v>1896185</v>
      </c>
      <c r="U153" s="3">
        <v>285772</v>
      </c>
      <c r="V153" s="3">
        <v>471173</v>
      </c>
      <c r="W153" s="3">
        <v>509995</v>
      </c>
      <c r="X153" s="3">
        <v>427653</v>
      </c>
      <c r="Y153" s="3">
        <f t="shared" si="12"/>
        <v>2125625</v>
      </c>
      <c r="Z153" s="3"/>
      <c r="AA153" s="3"/>
      <c r="AB153" s="3"/>
      <c r="AC153" s="3"/>
      <c r="AD153" s="3"/>
      <c r="AE153" s="16" t="s">
        <v>205</v>
      </c>
      <c r="AF153" s="8"/>
      <c r="AG153" s="3">
        <v>285772</v>
      </c>
      <c r="AH153" s="3">
        <v>471173</v>
      </c>
      <c r="AI153" s="3">
        <v>509995</v>
      </c>
      <c r="AJ153" s="3">
        <v>427653</v>
      </c>
      <c r="AK153" s="3">
        <v>2125625</v>
      </c>
    </row>
  </sheetData>
  <sortState xmlns:xlrd2="http://schemas.microsoft.com/office/spreadsheetml/2017/richdata2" columnSort="1" ref="O24:X153">
    <sortCondition ref="O24:X24"/>
  </sortState>
  <conditionalFormatting sqref="G14:Y14">
    <cfRule type="cellIs" dxfId="103" priority="12" operator="greaterThan">
      <formula>0.2</formula>
    </cfRule>
    <cfRule type="cellIs" dxfId="102" priority="13" operator="lessThan">
      <formula>0.1</formula>
    </cfRule>
  </conditionalFormatting>
  <conditionalFormatting sqref="G10:Y10">
    <cfRule type="cellIs" dxfId="101" priority="11" operator="greaterThanOrEqual">
      <formula>0.1</formula>
    </cfRule>
  </conditionalFormatting>
  <conditionalFormatting sqref="G10:Y10">
    <cfRule type="cellIs" dxfId="100" priority="10" operator="lessThanOrEqual">
      <formula>0.05</formula>
    </cfRule>
  </conditionalFormatting>
  <conditionalFormatting sqref="AA10:AA12">
    <cfRule type="cellIs" dxfId="99" priority="9" operator="greaterThanOrEqual">
      <formula>0.1</formula>
    </cfRule>
  </conditionalFormatting>
  <conditionalFormatting sqref="AA10:AA12">
    <cfRule type="cellIs" dxfId="98" priority="8" operator="lessThanOrEqual">
      <formula>0.05</formula>
    </cfRule>
  </conditionalFormatting>
  <conditionalFormatting sqref="G11:Y11">
    <cfRule type="cellIs" dxfId="97" priority="7" operator="greaterThanOrEqual">
      <formula>0.1</formula>
    </cfRule>
  </conditionalFormatting>
  <conditionalFormatting sqref="G11:Y11">
    <cfRule type="cellIs" dxfId="96" priority="6" operator="lessThanOrEqual">
      <formula>0.05</formula>
    </cfRule>
  </conditionalFormatting>
  <conditionalFormatting sqref="G12:Y12">
    <cfRule type="cellIs" dxfId="95" priority="5" operator="greaterThanOrEqual">
      <formula>0.1</formula>
    </cfRule>
  </conditionalFormatting>
  <conditionalFormatting sqref="G12:Y12">
    <cfRule type="cellIs" dxfId="94" priority="4" operator="lessThanOrEqual">
      <formula>0.05</formula>
    </cfRule>
  </conditionalFormatting>
  <conditionalFormatting sqref="AA19">
    <cfRule type="cellIs" dxfId="93" priority="3" operator="greaterThan">
      <formula>0.35</formula>
    </cfRule>
  </conditionalFormatting>
  <conditionalFormatting sqref="AA14">
    <cfRule type="cellIs" dxfId="92" priority="1" operator="greaterThan">
      <formula>0.2</formula>
    </cfRule>
    <cfRule type="cellIs" dxfId="91" priority="2" operator="lessThan">
      <formula>0.1</formula>
    </cfRule>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6359E-2009-498C-ABDA-262797CD39EC}">
  <dimension ref="A1:AK153"/>
  <sheetViews>
    <sheetView workbookViewId="0">
      <pane ySplit="1" topLeftCell="A2" activePane="bottomLeft" state="frozen"/>
      <selection pane="bottomLeft" activeCell="K29" sqref="K29"/>
    </sheetView>
  </sheetViews>
  <sheetFormatPr baseColWidth="10" defaultColWidth="8.83203125" defaultRowHeight="15"/>
  <cols>
    <col min="1" max="1" width="22.6640625" customWidth="1"/>
    <col min="2" max="2" width="9.1640625"/>
    <col min="3" max="3" width="22.5" customWidth="1"/>
    <col min="4" max="4" width="70.5" customWidth="1"/>
    <col min="5" max="5" width="9.6640625" customWidth="1"/>
    <col min="6" max="6" width="10.5" customWidth="1"/>
    <col min="7" max="8" width="9.6640625" bestFit="1" customWidth="1"/>
    <col min="9" max="9" width="11.5" bestFit="1" customWidth="1"/>
    <col min="10" max="11" width="12.1640625" bestFit="1" customWidth="1"/>
    <col min="12" max="13" width="12.5" bestFit="1" customWidth="1"/>
    <col min="14" max="21" width="13.5" bestFit="1" customWidth="1"/>
    <col min="22" max="23" width="13.83203125" bestFit="1" customWidth="1"/>
    <col min="24" max="25" width="14.5" bestFit="1" customWidth="1"/>
    <col min="26" max="26" width="11.1640625" customWidth="1"/>
    <col min="27" max="27" width="11" customWidth="1"/>
    <col min="28" max="28" width="26.6640625" bestFit="1" customWidth="1"/>
    <col min="29" max="30" width="8.83203125" customWidth="1"/>
    <col min="31" max="31" width="53.33203125" customWidth="1"/>
    <col min="32" max="32" width="9.1640625"/>
    <col min="33" max="33" width="13.5" bestFit="1" customWidth="1"/>
    <col min="34" max="35" width="13.83203125" bestFit="1" customWidth="1"/>
    <col min="36" max="37" width="14.5" bestFit="1" customWidth="1"/>
  </cols>
  <sheetData>
    <row r="1" spans="1:28" ht="59.25" customHeight="1">
      <c r="A1" s="36" t="s">
        <v>207</v>
      </c>
      <c r="G1" s="1"/>
      <c r="H1" s="1"/>
      <c r="I1" s="1">
        <v>2006</v>
      </c>
      <c r="J1" s="1">
        <v>2007</v>
      </c>
      <c r="K1" s="1">
        <v>2008</v>
      </c>
      <c r="L1" s="1">
        <v>2009</v>
      </c>
      <c r="M1" s="1">
        <v>2010</v>
      </c>
      <c r="N1" s="1">
        <v>2011</v>
      </c>
      <c r="O1" s="1">
        <v>2012</v>
      </c>
      <c r="P1" s="1">
        <v>2013</v>
      </c>
      <c r="Q1" s="1">
        <v>2014</v>
      </c>
      <c r="R1" s="1">
        <v>2015</v>
      </c>
      <c r="S1" s="1">
        <v>2016</v>
      </c>
      <c r="T1" s="1">
        <v>2017</v>
      </c>
      <c r="U1" s="1">
        <v>2018</v>
      </c>
      <c r="V1" s="1">
        <v>2019</v>
      </c>
      <c r="W1" s="1">
        <v>2020</v>
      </c>
      <c r="X1" s="1">
        <v>2021</v>
      </c>
      <c r="Y1" s="1">
        <v>2022</v>
      </c>
      <c r="AB1" s="36" t="str">
        <f>A1</f>
        <v>XSTC:CAP</v>
      </c>
    </row>
    <row r="3" spans="1:28">
      <c r="AA3" s="37">
        <v>5.74</v>
      </c>
      <c r="AB3" t="s">
        <v>70</v>
      </c>
    </row>
    <row r="10" spans="1:28" ht="18">
      <c r="D10" s="34" t="s">
        <v>71</v>
      </c>
      <c r="E10" s="34"/>
      <c r="F10" s="34"/>
      <c r="G10" s="33"/>
      <c r="H10" s="33"/>
      <c r="I10" s="33" t="str">
        <f>IF(COUNT(B16:I16)=6,(I16-B16)/(SUM(B16:H16)),"")</f>
        <v/>
      </c>
      <c r="J10" s="33" t="str">
        <f>IF(COUNT(C16:J16)=6,(J16-C16)/(SUM(C16:I16)),"")</f>
        <v/>
      </c>
      <c r="K10" s="33" t="str">
        <f>IF(COUNT(D16:K16)=6,(K16-D16)/(SUM(D16:J16)),"")</f>
        <v/>
      </c>
      <c r="L10" s="33" t="str">
        <f t="shared" ref="L10:X10" si="0">IF(COUNT(G16:L16)=6,(L16-G16)/(SUM(G16:K16)),"")</f>
        <v/>
      </c>
      <c r="M10" s="33" t="str">
        <f t="shared" si="0"/>
        <v/>
      </c>
      <c r="N10" s="33">
        <f t="shared" si="0"/>
        <v>0.77205722956861045</v>
      </c>
      <c r="O10" s="33">
        <f t="shared" si="0"/>
        <v>0.53939078842742672</v>
      </c>
      <c r="P10" s="33">
        <f t="shared" si="0"/>
        <v>0.30912883679348369</v>
      </c>
      <c r="Q10" s="33">
        <f t="shared" si="0"/>
        <v>0.19726838151604825</v>
      </c>
      <c r="R10" s="33">
        <f t="shared" si="0"/>
        <v>0.29435698532207771</v>
      </c>
      <c r="S10" s="33">
        <f t="shared" si="0"/>
        <v>2.4755917232194443E-2</v>
      </c>
      <c r="T10" s="33">
        <f t="shared" si="0"/>
        <v>-5.3046012709637345E-2</v>
      </c>
      <c r="U10" s="33">
        <f t="shared" si="0"/>
        <v>0.18633822431226915</v>
      </c>
      <c r="V10" s="33">
        <f t="shared" si="0"/>
        <v>-8.897659898433978E-2</v>
      </c>
      <c r="W10" s="33">
        <f t="shared" si="0"/>
        <v>-1.7507166266725181E-2</v>
      </c>
      <c r="X10" s="33">
        <f t="shared" si="0"/>
        <v>0.36967802022352314</v>
      </c>
      <c r="Y10" s="33">
        <f>IF(COUNT(T16:Y16)=6,(Y16-T16)/(SUM(T16:X16)),"")</f>
        <v>0.65544708339404534</v>
      </c>
      <c r="AA10" s="35">
        <f>AVERAGE(U10:Y10)</f>
        <v>0.22099591253575451</v>
      </c>
      <c r="AB10" s="34" t="s">
        <v>71</v>
      </c>
    </row>
    <row r="11" spans="1:28" ht="18">
      <c r="D11" s="34" t="s">
        <v>72</v>
      </c>
      <c r="E11" s="34"/>
      <c r="F11" s="34"/>
      <c r="G11" s="33"/>
      <c r="H11" s="33"/>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f t="shared" si="1"/>
        <v>0.13912365533428991</v>
      </c>
      <c r="T11" s="33">
        <f t="shared" si="1"/>
        <v>8.7998660288474834E-2</v>
      </c>
      <c r="U11" s="33">
        <f t="shared" si="1"/>
        <v>0.22770011175876168</v>
      </c>
      <c r="V11" s="33">
        <f t="shared" si="1"/>
        <v>1.3839981684782017E-2</v>
      </c>
      <c r="W11" s="33">
        <f t="shared" si="1"/>
        <v>0.11477851316985048</v>
      </c>
      <c r="X11" s="33">
        <f t="shared" si="1"/>
        <v>0.19980129352130066</v>
      </c>
      <c r="Y11" s="33">
        <f>IF(COUNT(O16:Y16)=11,(Y16-O16)/(SUM(O16:X16)),"")</f>
        <v>0.35741735271417546</v>
      </c>
      <c r="AA11" s="35">
        <f t="shared" ref="AA11:AA12" si="2">AVERAGE(U11:Y11)</f>
        <v>0.18270745056977405</v>
      </c>
      <c r="AB11" s="34" t="s">
        <v>72</v>
      </c>
    </row>
    <row r="12" spans="1:28" ht="18">
      <c r="D12" s="34" t="s">
        <v>73</v>
      </c>
      <c r="E12" s="34"/>
      <c r="F12" s="34"/>
      <c r="G12" s="33"/>
      <c r="H12" s="33"/>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f t="shared" si="3"/>
        <v>0.24656654546420836</v>
      </c>
      <c r="Y12" s="33">
        <f>IF(COUNT(J16:Y16)=16,(Y16-J16)/(SUM(J16:X16)),"")</f>
        <v>0.37855726801816203</v>
      </c>
      <c r="AA12" s="35">
        <f t="shared" si="2"/>
        <v>0.31256190674118522</v>
      </c>
      <c r="AB12" s="34" t="s">
        <v>73</v>
      </c>
    </row>
    <row r="14" spans="1:28" ht="18">
      <c r="D14" s="32" t="s">
        <v>74</v>
      </c>
      <c r="E14" s="32"/>
      <c r="F14" s="32"/>
      <c r="G14" s="31"/>
      <c r="H14" s="31"/>
      <c r="I14" s="31">
        <f t="shared" ref="I14:X14" si="4">IFERROR(I16/AVERAGE(H17:I17),"")</f>
        <v>4.382277156750683E-2</v>
      </c>
      <c r="J14" s="31">
        <f t="shared" si="4"/>
        <v>5.1085191200354346E-2</v>
      </c>
      <c r="K14" s="31">
        <f t="shared" si="4"/>
        <v>1.0611315285470262E-2</v>
      </c>
      <c r="L14" s="31">
        <f t="shared" si="4"/>
        <v>7.2600036196599244E-2</v>
      </c>
      <c r="M14" s="31">
        <f t="shared" si="4"/>
        <v>0.16377611536054842</v>
      </c>
      <c r="N14" s="31">
        <f t="shared" si="4"/>
        <v>0.28375230974173865</v>
      </c>
      <c r="O14" s="31">
        <f t="shared" si="4"/>
        <v>0.29608165953243332</v>
      </c>
      <c r="P14" s="31">
        <f t="shared" si="4"/>
        <v>0.22587627426337104</v>
      </c>
      <c r="Q14" s="31">
        <f t="shared" si="4"/>
        <v>0.25631440996008814</v>
      </c>
      <c r="R14" s="31">
        <f t="shared" si="4"/>
        <v>0.42461326095179946</v>
      </c>
      <c r="S14" s="31">
        <f t="shared" si="4"/>
        <v>0.24791784693326041</v>
      </c>
      <c r="T14" s="31">
        <f t="shared" si="4"/>
        <v>0.18528895788371008</v>
      </c>
      <c r="U14" s="31">
        <f t="shared" si="4"/>
        <v>0.39339942988881699</v>
      </c>
      <c r="V14" s="31">
        <f t="shared" si="4"/>
        <v>8.6311159978009894E-2</v>
      </c>
      <c r="W14" s="31">
        <f t="shared" si="4"/>
        <v>0.39257501890137392</v>
      </c>
      <c r="X14" s="31">
        <f t="shared" si="4"/>
        <v>0.60687162834546693</v>
      </c>
      <c r="Y14" s="31">
        <f>IFERROR(Y16/AVERAGE(X17:Y17),"")</f>
        <v>0.70726602341871814</v>
      </c>
      <c r="AA14" s="39">
        <f>AVERAGE(U14:Y14)</f>
        <v>0.43728465210647716</v>
      </c>
      <c r="AB14" s="32" t="s">
        <v>74</v>
      </c>
    </row>
    <row r="16" spans="1:28">
      <c r="D16" t="s">
        <v>75</v>
      </c>
      <c r="G16" s="21"/>
      <c r="H16" s="21"/>
      <c r="I16" s="21">
        <f t="shared" ref="I16:Y16" si="5">I98</f>
        <v>2262</v>
      </c>
      <c r="J16" s="21">
        <f t="shared" si="5"/>
        <v>2595</v>
      </c>
      <c r="K16" s="21">
        <f t="shared" si="5"/>
        <v>615</v>
      </c>
      <c r="L16" s="21">
        <f t="shared" si="5"/>
        <v>4212</v>
      </c>
      <c r="M16" s="21">
        <f t="shared" si="5"/>
        <v>8768</v>
      </c>
      <c r="N16" s="21">
        <f t="shared" si="5"/>
        <v>16508</v>
      </c>
      <c r="O16" s="21">
        <f t="shared" si="5"/>
        <v>20232</v>
      </c>
      <c r="P16" s="21">
        <f t="shared" si="5"/>
        <v>16175</v>
      </c>
      <c r="Q16" s="21">
        <f t="shared" si="5"/>
        <v>17211</v>
      </c>
      <c r="R16" s="21">
        <f t="shared" si="5"/>
        <v>31991</v>
      </c>
      <c r="S16" s="21">
        <f t="shared" si="5"/>
        <v>19036</v>
      </c>
      <c r="T16" s="21">
        <f t="shared" si="5"/>
        <v>14681</v>
      </c>
      <c r="U16" s="21">
        <f t="shared" si="5"/>
        <v>34640</v>
      </c>
      <c r="V16" s="21">
        <f t="shared" si="5"/>
        <v>6751</v>
      </c>
      <c r="W16" s="21">
        <f t="shared" si="5"/>
        <v>30116</v>
      </c>
      <c r="X16" s="21">
        <f t="shared" si="5"/>
        <v>57935</v>
      </c>
      <c r="Y16" s="21">
        <f t="shared" si="5"/>
        <v>109146</v>
      </c>
      <c r="AB16" t="s">
        <v>75</v>
      </c>
    </row>
    <row r="17" spans="4:37">
      <c r="D17" t="s">
        <v>76</v>
      </c>
      <c r="G17" s="20"/>
      <c r="H17" s="20"/>
      <c r="I17" s="20">
        <f t="shared" ref="I17:Y17" si="6">SUM(I19:I20)</f>
        <v>51617</v>
      </c>
      <c r="J17" s="20">
        <f t="shared" si="6"/>
        <v>49978</v>
      </c>
      <c r="K17" s="20">
        <f t="shared" si="6"/>
        <v>65936</v>
      </c>
      <c r="L17" s="20">
        <f t="shared" si="6"/>
        <v>50097</v>
      </c>
      <c r="M17" s="20">
        <f t="shared" si="6"/>
        <v>56976</v>
      </c>
      <c r="N17" s="20">
        <f t="shared" si="6"/>
        <v>59379</v>
      </c>
      <c r="O17" s="20">
        <f t="shared" si="6"/>
        <v>77286</v>
      </c>
      <c r="P17" s="20">
        <f t="shared" si="6"/>
        <v>65934</v>
      </c>
      <c r="Q17" s="20">
        <f t="shared" si="6"/>
        <v>68362</v>
      </c>
      <c r="R17" s="20">
        <f t="shared" si="6"/>
        <v>82321</v>
      </c>
      <c r="S17" s="20">
        <f t="shared" si="6"/>
        <v>71246</v>
      </c>
      <c r="T17" s="20">
        <f t="shared" si="6"/>
        <v>87220</v>
      </c>
      <c r="U17" s="20">
        <f t="shared" si="6"/>
        <v>88886</v>
      </c>
      <c r="V17" s="20">
        <f t="shared" si="6"/>
        <v>67548</v>
      </c>
      <c r="W17" s="20">
        <f t="shared" si="6"/>
        <v>85880</v>
      </c>
      <c r="X17" s="20">
        <f t="shared" si="6"/>
        <v>105050</v>
      </c>
      <c r="Y17" s="20">
        <f t="shared" si="6"/>
        <v>203592</v>
      </c>
      <c r="AB17" t="s">
        <v>76</v>
      </c>
    </row>
    <row r="19" spans="4:37" ht="16">
      <c r="D19" s="1" t="s">
        <v>77</v>
      </c>
      <c r="E19" s="1"/>
      <c r="F19" s="1"/>
      <c r="G19" s="19"/>
      <c r="H19" s="19"/>
      <c r="I19" s="19">
        <f t="shared" ref="I19:Y19" si="7">SUM(I44:I45,I65)</f>
        <v>40391</v>
      </c>
      <c r="J19" s="19">
        <f t="shared" si="7"/>
        <v>34637</v>
      </c>
      <c r="K19" s="19">
        <f t="shared" si="7"/>
        <v>52382</v>
      </c>
      <c r="L19" s="19">
        <f t="shared" si="7"/>
        <v>35038</v>
      </c>
      <c r="M19" s="19">
        <f t="shared" si="7"/>
        <v>34029</v>
      </c>
      <c r="N19" s="19">
        <f t="shared" si="7"/>
        <v>19922</v>
      </c>
      <c r="O19" s="19">
        <f t="shared" si="7"/>
        <v>30983</v>
      </c>
      <c r="P19" s="19">
        <f t="shared" si="7"/>
        <v>10675</v>
      </c>
      <c r="Q19" s="19">
        <f t="shared" si="7"/>
        <v>10987</v>
      </c>
      <c r="R19" s="19">
        <f t="shared" si="7"/>
        <v>7666</v>
      </c>
      <c r="S19" s="19">
        <f t="shared" si="7"/>
        <v>2695</v>
      </c>
      <c r="T19" s="19">
        <f t="shared" si="7"/>
        <v>21374</v>
      </c>
      <c r="U19" s="19">
        <f t="shared" si="7"/>
        <v>11947</v>
      </c>
      <c r="V19" s="19">
        <f t="shared" si="7"/>
        <v>5033</v>
      </c>
      <c r="W19" s="19">
        <f t="shared" si="7"/>
        <v>0</v>
      </c>
      <c r="X19" s="19">
        <f t="shared" si="7"/>
        <v>0</v>
      </c>
      <c r="Y19" s="19">
        <f t="shared" si="7"/>
        <v>0</v>
      </c>
      <c r="AA19" s="38">
        <f>Y19/SUM(Y19:Y20)</f>
        <v>0</v>
      </c>
      <c r="AB19" s="1" t="s">
        <v>77</v>
      </c>
    </row>
    <row r="20" spans="4:37">
      <c r="D20" s="1" t="s">
        <v>78</v>
      </c>
      <c r="E20" s="1"/>
      <c r="F20" s="1"/>
      <c r="G20" s="19"/>
      <c r="H20" s="19"/>
      <c r="I20" s="19">
        <f t="shared" ref="I20:Y20" si="8">I72</f>
        <v>11226</v>
      </c>
      <c r="J20" s="19">
        <f t="shared" si="8"/>
        <v>15341</v>
      </c>
      <c r="K20" s="19">
        <f t="shared" si="8"/>
        <v>13554</v>
      </c>
      <c r="L20" s="19">
        <f t="shared" si="8"/>
        <v>15059</v>
      </c>
      <c r="M20" s="19">
        <f t="shared" si="8"/>
        <v>22947</v>
      </c>
      <c r="N20" s="19">
        <f t="shared" si="8"/>
        <v>39457</v>
      </c>
      <c r="O20" s="19">
        <f t="shared" si="8"/>
        <v>46303</v>
      </c>
      <c r="P20" s="19">
        <f t="shared" si="8"/>
        <v>55259</v>
      </c>
      <c r="Q20" s="19">
        <f t="shared" si="8"/>
        <v>57375</v>
      </c>
      <c r="R20" s="19">
        <f t="shared" si="8"/>
        <v>74655</v>
      </c>
      <c r="S20" s="19">
        <f t="shared" si="8"/>
        <v>68551</v>
      </c>
      <c r="T20" s="19">
        <f t="shared" si="8"/>
        <v>65846</v>
      </c>
      <c r="U20" s="19">
        <f t="shared" si="8"/>
        <v>76939</v>
      </c>
      <c r="V20" s="19">
        <f t="shared" si="8"/>
        <v>62515</v>
      </c>
      <c r="W20" s="19">
        <f t="shared" si="8"/>
        <v>85880</v>
      </c>
      <c r="X20" s="19">
        <f t="shared" si="8"/>
        <v>105050</v>
      </c>
      <c r="Y20" s="19">
        <f t="shared" si="8"/>
        <v>203592</v>
      </c>
      <c r="AA20" s="29">
        <f>Y20/SUM(Y19:Y20)</f>
        <v>1</v>
      </c>
      <c r="AB20" s="1" t="s">
        <v>78</v>
      </c>
    </row>
    <row r="24" spans="4:37">
      <c r="G24" s="1"/>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79</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80</v>
      </c>
      <c r="E26" s="23"/>
      <c r="F26" s="23"/>
      <c r="G26" s="163"/>
      <c r="H26" s="164"/>
      <c r="I26" s="166">
        <v>19732</v>
      </c>
      <c r="J26" s="166">
        <v>18762</v>
      </c>
      <c r="K26" s="166">
        <v>26978</v>
      </c>
      <c r="L26" s="166">
        <v>22447</v>
      </c>
      <c r="M26" s="166">
        <v>37310</v>
      </c>
      <c r="N26" s="166">
        <v>41306</v>
      </c>
      <c r="O26" s="166">
        <v>62563</v>
      </c>
      <c r="P26" s="166">
        <v>55639</v>
      </c>
      <c r="Q26" s="166">
        <v>62100</v>
      </c>
      <c r="R26" s="166">
        <v>76648</v>
      </c>
      <c r="S26" s="166">
        <v>78543</v>
      </c>
      <c r="T26" s="166">
        <v>91562</v>
      </c>
      <c r="U26" s="166">
        <v>95903</v>
      </c>
      <c r="V26" s="166">
        <v>101873</v>
      </c>
      <c r="W26" s="166">
        <v>76364</v>
      </c>
      <c r="X26" s="166">
        <v>142470</v>
      </c>
      <c r="Y26" s="166">
        <v>215894</v>
      </c>
      <c r="Z26" s="3"/>
      <c r="AA26" s="3"/>
      <c r="AB26" s="3"/>
      <c r="AC26" s="3"/>
      <c r="AD26" s="3"/>
      <c r="AE26" s="13" t="s">
        <v>80</v>
      </c>
      <c r="AF26" s="8"/>
      <c r="AG26" s="3">
        <v>25308725</v>
      </c>
      <c r="AH26" s="3">
        <v>30436937</v>
      </c>
      <c r="AI26" s="3">
        <v>56747258</v>
      </c>
      <c r="AJ26" s="3">
        <v>94154860</v>
      </c>
      <c r="AK26" s="3">
        <v>80514711</v>
      </c>
    </row>
    <row r="27" spans="4:37">
      <c r="D27" s="14" t="s">
        <v>81</v>
      </c>
      <c r="E27" s="24"/>
      <c r="F27" s="24"/>
      <c r="G27" s="167"/>
      <c r="H27" s="164"/>
      <c r="I27" s="168">
        <v>4395</v>
      </c>
      <c r="J27" s="168">
        <v>1585</v>
      </c>
      <c r="K27" s="168">
        <v>2757</v>
      </c>
      <c r="L27" s="168">
        <v>5259</v>
      </c>
      <c r="M27" s="168">
        <v>8892</v>
      </c>
      <c r="N27" s="168">
        <v>9123</v>
      </c>
      <c r="O27" s="168">
        <v>29690</v>
      </c>
      <c r="P27" s="168">
        <v>13137</v>
      </c>
      <c r="Q27" s="168">
        <v>20815</v>
      </c>
      <c r="R27" s="168">
        <v>23492</v>
      </c>
      <c r="S27" s="168">
        <v>32455</v>
      </c>
      <c r="T27" s="168">
        <v>11039</v>
      </c>
      <c r="U27" s="168">
        <v>12459</v>
      </c>
      <c r="V27" s="168">
        <v>37351</v>
      </c>
      <c r="W27" s="168">
        <v>39633</v>
      </c>
      <c r="X27" s="168">
        <v>42868</v>
      </c>
      <c r="Y27" s="168">
        <v>82675</v>
      </c>
      <c r="Z27" s="4"/>
      <c r="AA27" s="4"/>
      <c r="AB27" s="4"/>
      <c r="AC27" s="4"/>
      <c r="AD27" s="4"/>
      <c r="AE27" s="14" t="s">
        <v>81</v>
      </c>
      <c r="AF27" s="8"/>
      <c r="AG27" s="4">
        <v>2515617</v>
      </c>
      <c r="AH27" s="4">
        <v>4544900</v>
      </c>
      <c r="AI27" s="4">
        <v>13696099</v>
      </c>
      <c r="AJ27" s="4">
        <v>22471376</v>
      </c>
      <c r="AK27" s="4">
        <v>8324589</v>
      </c>
    </row>
    <row r="28" spans="4:37">
      <c r="D28" s="14" t="s">
        <v>82</v>
      </c>
      <c r="E28" s="24"/>
      <c r="F28" s="24"/>
      <c r="G28" s="167"/>
      <c r="H28" s="164"/>
      <c r="I28" s="164">
        <v>0</v>
      </c>
      <c r="J28" s="164">
        <v>0</v>
      </c>
      <c r="K28" s="164">
        <v>0</v>
      </c>
      <c r="L28" s="164">
        <v>0</v>
      </c>
      <c r="M28" s="164">
        <v>0</v>
      </c>
      <c r="N28" s="164">
        <v>0</v>
      </c>
      <c r="O28" s="168">
        <v>5319</v>
      </c>
      <c r="P28" s="168">
        <v>2280</v>
      </c>
      <c r="Q28" s="168">
        <v>2416</v>
      </c>
      <c r="R28" s="168">
        <v>2526</v>
      </c>
      <c r="S28" s="164">
        <v>0</v>
      </c>
      <c r="T28" s="164">
        <v>0</v>
      </c>
      <c r="U28" s="164">
        <v>0</v>
      </c>
      <c r="V28" s="164">
        <v>0</v>
      </c>
      <c r="W28" s="164">
        <v>0</v>
      </c>
      <c r="X28" s="164">
        <v>0</v>
      </c>
      <c r="Y28" s="164">
        <v>0</v>
      </c>
      <c r="Z28" s="5"/>
      <c r="AA28" s="5"/>
      <c r="AB28" s="5"/>
      <c r="AC28" s="5"/>
      <c r="AD28" s="5"/>
      <c r="AE28" s="14" t="s">
        <v>82</v>
      </c>
      <c r="AF28" s="8"/>
      <c r="AG28" s="4">
        <v>3724563</v>
      </c>
      <c r="AH28" s="4">
        <v>1374340</v>
      </c>
      <c r="AI28" s="4">
        <v>8126993</v>
      </c>
      <c r="AJ28" s="4">
        <v>18236153</v>
      </c>
      <c r="AK28" s="4">
        <v>26268247</v>
      </c>
    </row>
    <row r="29" spans="4:37">
      <c r="D29" s="14" t="s">
        <v>83</v>
      </c>
      <c r="E29" s="24"/>
      <c r="F29" s="24"/>
      <c r="G29" s="167"/>
      <c r="H29" s="164"/>
      <c r="I29" s="168">
        <v>4987</v>
      </c>
      <c r="J29" s="168">
        <v>6531</v>
      </c>
      <c r="K29" s="168">
        <v>7344</v>
      </c>
      <c r="L29" s="168">
        <v>4741</v>
      </c>
      <c r="M29" s="168">
        <v>2620</v>
      </c>
      <c r="N29" s="168">
        <v>6200</v>
      </c>
      <c r="O29" s="168">
        <v>5734</v>
      </c>
      <c r="P29" s="168">
        <v>7888</v>
      </c>
      <c r="Q29" s="168">
        <v>7605</v>
      </c>
      <c r="R29" s="168">
        <v>8421</v>
      </c>
      <c r="S29" s="168">
        <v>5121</v>
      </c>
      <c r="T29" s="168">
        <v>6895</v>
      </c>
      <c r="U29" s="168">
        <v>12799</v>
      </c>
      <c r="V29" s="168">
        <v>20292</v>
      </c>
      <c r="W29" s="168">
        <v>24724</v>
      </c>
      <c r="X29" s="168">
        <v>8205</v>
      </c>
      <c r="Y29" s="168">
        <v>21892</v>
      </c>
      <c r="Z29" s="4"/>
      <c r="AA29" s="4"/>
      <c r="AB29" s="4"/>
      <c r="AC29" s="4"/>
      <c r="AD29" s="4"/>
      <c r="AE29" s="14" t="s">
        <v>83</v>
      </c>
      <c r="AF29" s="8"/>
      <c r="AG29" s="4">
        <v>3210279</v>
      </c>
      <c r="AH29" s="4">
        <v>3561397</v>
      </c>
      <c r="AI29" s="4">
        <v>6124790</v>
      </c>
      <c r="AJ29" s="4">
        <v>7662681</v>
      </c>
      <c r="AK29" s="4">
        <v>9892870</v>
      </c>
    </row>
    <row r="30" spans="4:37">
      <c r="D30" s="14" t="s">
        <v>84</v>
      </c>
      <c r="E30" s="24"/>
      <c r="F30" s="24"/>
      <c r="G30" s="167"/>
      <c r="H30" s="164"/>
      <c r="I30" s="168">
        <v>9953</v>
      </c>
      <c r="J30" s="168">
        <v>10258</v>
      </c>
      <c r="K30" s="168">
        <v>16051</v>
      </c>
      <c r="L30" s="168">
        <v>11355</v>
      </c>
      <c r="M30" s="168">
        <v>25439</v>
      </c>
      <c r="N30" s="168">
        <v>25445</v>
      </c>
      <c r="O30" s="168">
        <v>20873</v>
      </c>
      <c r="P30" s="168">
        <v>31094</v>
      </c>
      <c r="Q30" s="168">
        <v>30046</v>
      </c>
      <c r="R30" s="168">
        <v>41980</v>
      </c>
      <c r="S30" s="168">
        <v>40856</v>
      </c>
      <c r="T30" s="168">
        <v>73455</v>
      </c>
      <c r="U30" s="168">
        <v>68763</v>
      </c>
      <c r="V30" s="168">
        <v>43110</v>
      </c>
      <c r="W30" s="168">
        <v>11506</v>
      </c>
      <c r="X30" s="168">
        <v>90785</v>
      </c>
      <c r="Y30" s="168">
        <v>109923</v>
      </c>
      <c r="Z30" s="4"/>
      <c r="AA30" s="4"/>
      <c r="AB30" s="4"/>
      <c r="AC30" s="4"/>
      <c r="AD30" s="4"/>
      <c r="AE30" s="14" t="s">
        <v>84</v>
      </c>
      <c r="AF30" s="8"/>
      <c r="AG30" s="4">
        <v>14115139</v>
      </c>
      <c r="AH30" s="4">
        <v>19411923</v>
      </c>
      <c r="AI30" s="4">
        <v>26286822</v>
      </c>
      <c r="AJ30" s="4">
        <v>42134494</v>
      </c>
      <c r="AK30" s="4">
        <v>34491111</v>
      </c>
    </row>
    <row r="31" spans="4:37">
      <c r="D31" s="14" t="s">
        <v>85</v>
      </c>
      <c r="E31" s="24"/>
      <c r="F31" s="24"/>
      <c r="G31" s="167"/>
      <c r="H31" s="164"/>
      <c r="I31" s="164">
        <v>397</v>
      </c>
      <c r="J31" s="164">
        <v>387</v>
      </c>
      <c r="K31" s="164">
        <v>826</v>
      </c>
      <c r="L31" s="168">
        <v>1092</v>
      </c>
      <c r="M31" s="164">
        <v>359</v>
      </c>
      <c r="N31" s="164">
        <v>537</v>
      </c>
      <c r="O31" s="164">
        <v>947</v>
      </c>
      <c r="P31" s="168">
        <v>1240</v>
      </c>
      <c r="Q31" s="168">
        <v>1218</v>
      </c>
      <c r="R31" s="164">
        <v>229</v>
      </c>
      <c r="S31" s="164">
        <v>111</v>
      </c>
      <c r="T31" s="164">
        <v>173</v>
      </c>
      <c r="U31" s="168">
        <v>1882</v>
      </c>
      <c r="V31" s="168">
        <v>1120</v>
      </c>
      <c r="W31" s="164">
        <v>501</v>
      </c>
      <c r="X31" s="164">
        <v>613</v>
      </c>
      <c r="Y31" s="168">
        <v>1404</v>
      </c>
      <c r="Z31" s="4"/>
      <c r="AA31" s="4"/>
      <c r="AB31" s="4"/>
      <c r="AC31" s="4"/>
      <c r="AD31" s="4"/>
      <c r="AE31" s="14" t="s">
        <v>85</v>
      </c>
      <c r="AF31" s="8"/>
      <c r="AG31" s="4">
        <v>1743128</v>
      </c>
      <c r="AH31" s="4">
        <v>1544376</v>
      </c>
      <c r="AI31" s="4">
        <v>2512554</v>
      </c>
      <c r="AJ31" s="4">
        <v>3650157</v>
      </c>
      <c r="AK31" s="4">
        <v>1537895</v>
      </c>
    </row>
    <row r="32" spans="4:37">
      <c r="D32" s="13" t="s">
        <v>86</v>
      </c>
      <c r="E32" s="23"/>
      <c r="F32" s="23"/>
      <c r="G32" s="163"/>
      <c r="H32" s="164"/>
      <c r="I32" s="166">
        <v>39599</v>
      </c>
      <c r="J32" s="166">
        <v>41807</v>
      </c>
      <c r="K32" s="166">
        <v>52097</v>
      </c>
      <c r="L32" s="166">
        <v>44323</v>
      </c>
      <c r="M32" s="166">
        <v>41648</v>
      </c>
      <c r="N32" s="166">
        <v>44543</v>
      </c>
      <c r="O32" s="166">
        <v>50140</v>
      </c>
      <c r="P32" s="166">
        <v>46003</v>
      </c>
      <c r="Q32" s="166">
        <v>42817</v>
      </c>
      <c r="R32" s="166">
        <v>34615</v>
      </c>
      <c r="S32" s="166">
        <v>26937</v>
      </c>
      <c r="T32" s="166">
        <v>28035</v>
      </c>
      <c r="U32" s="166">
        <v>24053</v>
      </c>
      <c r="V32" s="166">
        <v>26682</v>
      </c>
      <c r="W32" s="166">
        <v>39883</v>
      </c>
      <c r="X32" s="166">
        <v>49815</v>
      </c>
      <c r="Y32" s="166">
        <v>42819</v>
      </c>
      <c r="Z32" s="3"/>
      <c r="AA32" s="3"/>
      <c r="AB32" s="3"/>
      <c r="AC32" s="3"/>
      <c r="AD32" s="3"/>
      <c r="AE32" s="13" t="s">
        <v>86</v>
      </c>
      <c r="AF32" s="8"/>
      <c r="AG32" s="3">
        <v>52914282</v>
      </c>
      <c r="AH32" s="3">
        <v>71339093</v>
      </c>
      <c r="AI32" s="3">
        <v>74764176</v>
      </c>
      <c r="AJ32" s="3">
        <v>84081563</v>
      </c>
      <c r="AK32" s="3">
        <v>89820811</v>
      </c>
    </row>
    <row r="33" spans="4:37">
      <c r="D33" s="14" t="s">
        <v>87</v>
      </c>
      <c r="E33" s="24"/>
      <c r="F33" s="24"/>
      <c r="G33" s="167"/>
      <c r="H33" s="164"/>
      <c r="I33" s="164">
        <v>0</v>
      </c>
      <c r="J33" s="164">
        <v>0</v>
      </c>
      <c r="K33" s="164">
        <v>0</v>
      </c>
      <c r="L33" s="164">
        <v>0</v>
      </c>
      <c r="M33" s="164">
        <v>0</v>
      </c>
      <c r="N33" s="164">
        <v>0</v>
      </c>
      <c r="O33" s="164">
        <v>0</v>
      </c>
      <c r="P33" s="164">
        <v>0</v>
      </c>
      <c r="Q33" s="164">
        <v>0</v>
      </c>
      <c r="R33" s="164">
        <v>148</v>
      </c>
      <c r="S33" s="164">
        <v>0</v>
      </c>
      <c r="T33" s="164">
        <v>0</v>
      </c>
      <c r="U33" s="164">
        <v>0</v>
      </c>
      <c r="V33" s="164">
        <v>0</v>
      </c>
      <c r="W33" s="164">
        <v>0</v>
      </c>
      <c r="X33" s="164">
        <v>0</v>
      </c>
      <c r="Y33" s="164">
        <v>0</v>
      </c>
      <c r="Z33" s="4"/>
      <c r="AA33" s="4"/>
      <c r="AB33" s="4"/>
      <c r="AC33" s="4"/>
      <c r="AD33" s="4"/>
      <c r="AE33" s="14" t="s">
        <v>87</v>
      </c>
      <c r="AF33" s="8"/>
      <c r="AG33" s="4">
        <v>22302</v>
      </c>
      <c r="AH33" s="4">
        <v>27718</v>
      </c>
      <c r="AI33" s="4">
        <v>305166</v>
      </c>
      <c r="AJ33" s="4">
        <v>809235</v>
      </c>
      <c r="AK33" s="4">
        <v>894484</v>
      </c>
    </row>
    <row r="34" spans="4:37">
      <c r="D34" s="14" t="s">
        <v>88</v>
      </c>
      <c r="E34" s="24"/>
      <c r="F34" s="24"/>
      <c r="G34" s="167"/>
      <c r="H34" s="164"/>
      <c r="I34" s="168">
        <v>39563</v>
      </c>
      <c r="J34" s="168">
        <v>31045</v>
      </c>
      <c r="K34" s="168">
        <v>51340</v>
      </c>
      <c r="L34" s="168">
        <v>44292</v>
      </c>
      <c r="M34" s="168">
        <v>32392</v>
      </c>
      <c r="N34" s="168">
        <v>41695</v>
      </c>
      <c r="O34" s="168">
        <v>36544</v>
      </c>
      <c r="P34" s="168">
        <v>33898</v>
      </c>
      <c r="Q34" s="168">
        <v>42531</v>
      </c>
      <c r="R34" s="168">
        <v>34327</v>
      </c>
      <c r="S34" s="168">
        <v>26875</v>
      </c>
      <c r="T34" s="168">
        <v>28035</v>
      </c>
      <c r="U34" s="168">
        <v>24053</v>
      </c>
      <c r="V34" s="168">
        <v>20385</v>
      </c>
      <c r="W34" s="168">
        <v>23910</v>
      </c>
      <c r="X34" s="168">
        <v>45606</v>
      </c>
      <c r="Y34" s="168">
        <v>35141</v>
      </c>
      <c r="Z34" s="4"/>
      <c r="AA34" s="4"/>
      <c r="AB34" s="4"/>
      <c r="AC34" s="4"/>
      <c r="AD34" s="4"/>
      <c r="AE34" s="14" t="s">
        <v>88</v>
      </c>
      <c r="AF34" s="8"/>
      <c r="AG34" s="4">
        <v>12782561</v>
      </c>
      <c r="AH34" s="4">
        <v>31249494</v>
      </c>
      <c r="AI34" s="4">
        <v>65561657</v>
      </c>
      <c r="AJ34" s="4">
        <v>69280842</v>
      </c>
      <c r="AK34" s="4">
        <v>70832916</v>
      </c>
    </row>
    <row r="35" spans="4:37">
      <c r="D35" s="14" t="s">
        <v>89</v>
      </c>
      <c r="E35" s="24"/>
      <c r="F35" s="24"/>
      <c r="G35" s="167"/>
      <c r="H35" s="164"/>
      <c r="I35" s="164">
        <v>0</v>
      </c>
      <c r="J35" s="164">
        <v>0</v>
      </c>
      <c r="K35" s="164">
        <v>0</v>
      </c>
      <c r="L35" s="164">
        <v>0</v>
      </c>
      <c r="M35" s="164">
        <v>0</v>
      </c>
      <c r="N35" s="164">
        <v>0</v>
      </c>
      <c r="O35" s="164">
        <v>0</v>
      </c>
      <c r="P35" s="164">
        <v>0</v>
      </c>
      <c r="Q35" s="164">
        <v>0</v>
      </c>
      <c r="R35" s="164">
        <v>0</v>
      </c>
      <c r="S35" s="164">
        <v>0</v>
      </c>
      <c r="T35" s="164">
        <v>0</v>
      </c>
      <c r="U35" s="164">
        <v>0</v>
      </c>
      <c r="V35" s="164">
        <v>0</v>
      </c>
      <c r="W35" s="164">
        <v>0</v>
      </c>
      <c r="X35" s="164">
        <v>0</v>
      </c>
      <c r="Y35" s="164">
        <v>0</v>
      </c>
      <c r="Z35" s="5"/>
      <c r="AA35" s="5"/>
      <c r="AB35" s="5"/>
      <c r="AC35" s="5"/>
      <c r="AD35" s="5"/>
      <c r="AE35" s="14" t="s">
        <v>89</v>
      </c>
      <c r="AF35" s="8"/>
      <c r="AG35" s="4">
        <v>179741</v>
      </c>
      <c r="AH35" s="4">
        <v>576617</v>
      </c>
      <c r="AI35" s="4">
        <v>564297</v>
      </c>
      <c r="AJ35" s="4">
        <v>548211</v>
      </c>
      <c r="AK35" s="4">
        <v>629112</v>
      </c>
    </row>
    <row r="36" spans="4:37">
      <c r="D36" s="14" t="s">
        <v>90</v>
      </c>
      <c r="E36" s="24"/>
      <c r="F36" s="24"/>
      <c r="G36" s="167"/>
      <c r="H36" s="164"/>
      <c r="I36" s="164">
        <v>13</v>
      </c>
      <c r="J36" s="168">
        <v>10740</v>
      </c>
      <c r="K36" s="164">
        <v>734</v>
      </c>
      <c r="L36" s="164">
        <v>18</v>
      </c>
      <c r="M36" s="168">
        <v>9256</v>
      </c>
      <c r="N36" s="168">
        <v>2849</v>
      </c>
      <c r="O36" s="168">
        <v>13596</v>
      </c>
      <c r="P36" s="168">
        <v>12106</v>
      </c>
      <c r="Q36" s="164">
        <v>203</v>
      </c>
      <c r="R36" s="164">
        <v>84</v>
      </c>
      <c r="S36" s="164">
        <v>0</v>
      </c>
      <c r="T36" s="164">
        <v>0</v>
      </c>
      <c r="U36" s="164">
        <v>0</v>
      </c>
      <c r="V36" s="168">
        <v>5690</v>
      </c>
      <c r="W36" s="168">
        <v>14925</v>
      </c>
      <c r="X36" s="168">
        <v>1802</v>
      </c>
      <c r="Y36" s="168">
        <v>5479</v>
      </c>
      <c r="Z36" s="4"/>
      <c r="AA36" s="4"/>
      <c r="AB36" s="4"/>
      <c r="AC36" s="4"/>
      <c r="AD36" s="4"/>
      <c r="AE36" s="14" t="s">
        <v>90</v>
      </c>
      <c r="AF36" s="8"/>
      <c r="AG36" s="4">
        <v>38107321</v>
      </c>
      <c r="AH36" s="4">
        <v>37435320</v>
      </c>
      <c r="AI36" s="4">
        <v>6247214</v>
      </c>
      <c r="AJ36" s="4">
        <v>9698699</v>
      </c>
      <c r="AK36" s="4">
        <v>13363275</v>
      </c>
    </row>
    <row r="37" spans="4:37">
      <c r="D37" s="14" t="s">
        <v>91</v>
      </c>
      <c r="E37" s="24"/>
      <c r="F37" s="24"/>
      <c r="G37" s="167"/>
      <c r="H37" s="164"/>
      <c r="I37" s="164">
        <v>23</v>
      </c>
      <c r="J37" s="164">
        <v>23</v>
      </c>
      <c r="K37" s="164">
        <v>23</v>
      </c>
      <c r="L37" s="164">
        <v>13</v>
      </c>
      <c r="M37" s="164">
        <v>0</v>
      </c>
      <c r="N37" s="164">
        <v>0</v>
      </c>
      <c r="O37" s="164">
        <v>0</v>
      </c>
      <c r="P37" s="164">
        <v>0</v>
      </c>
      <c r="Q37" s="164">
        <v>0</v>
      </c>
      <c r="R37" s="164">
        <v>0</v>
      </c>
      <c r="S37" s="164">
        <v>0</v>
      </c>
      <c r="T37" s="164">
        <v>0</v>
      </c>
      <c r="U37" s="164">
        <v>0</v>
      </c>
      <c r="V37" s="164">
        <v>0</v>
      </c>
      <c r="W37" s="164">
        <v>0</v>
      </c>
      <c r="X37" s="164">
        <v>0</v>
      </c>
      <c r="Y37" s="164">
        <v>0</v>
      </c>
      <c r="Z37" s="5"/>
      <c r="AA37" s="5"/>
      <c r="AB37" s="5"/>
      <c r="AC37" s="5"/>
      <c r="AD37" s="5"/>
      <c r="AE37" s="14" t="s">
        <v>91</v>
      </c>
      <c r="AF37" s="8"/>
      <c r="AG37" s="4">
        <v>66585</v>
      </c>
      <c r="AH37" s="4">
        <v>45794</v>
      </c>
      <c r="AI37" s="4">
        <v>171085</v>
      </c>
      <c r="AJ37" s="4">
        <v>6716</v>
      </c>
      <c r="AK37" s="5">
        <v>700</v>
      </c>
    </row>
    <row r="38" spans="4:37">
      <c r="D38" s="14" t="s">
        <v>92</v>
      </c>
      <c r="E38" s="24"/>
      <c r="F38" s="24"/>
      <c r="G38" s="167"/>
      <c r="H38" s="164"/>
      <c r="I38" s="164">
        <v>0</v>
      </c>
      <c r="J38" s="164">
        <v>0</v>
      </c>
      <c r="K38" s="164">
        <v>0</v>
      </c>
      <c r="L38" s="164">
        <v>0</v>
      </c>
      <c r="M38" s="164">
        <v>0</v>
      </c>
      <c r="N38" s="164">
        <v>0</v>
      </c>
      <c r="O38" s="164">
        <v>0</v>
      </c>
      <c r="P38" s="164">
        <v>0</v>
      </c>
      <c r="Q38" s="164">
        <v>82</v>
      </c>
      <c r="R38" s="164">
        <v>56</v>
      </c>
      <c r="S38" s="164">
        <v>62</v>
      </c>
      <c r="T38" s="164">
        <v>0</v>
      </c>
      <c r="U38" s="164">
        <v>0</v>
      </c>
      <c r="V38" s="164">
        <v>607</v>
      </c>
      <c r="W38" s="168">
        <v>1048</v>
      </c>
      <c r="X38" s="168">
        <v>2407</v>
      </c>
      <c r="Y38" s="168">
        <v>2199</v>
      </c>
      <c r="Z38" s="4"/>
      <c r="AA38" s="4"/>
      <c r="AB38" s="4"/>
      <c r="AC38" s="4"/>
      <c r="AD38" s="4"/>
      <c r="AE38" s="14" t="s">
        <v>92</v>
      </c>
      <c r="AF38" s="8"/>
      <c r="AG38" s="4">
        <v>1667540</v>
      </c>
      <c r="AH38" s="4">
        <v>1942965</v>
      </c>
      <c r="AI38" s="4">
        <v>1871648</v>
      </c>
      <c r="AJ38" s="4">
        <v>3700738</v>
      </c>
      <c r="AK38" s="4">
        <v>4012315</v>
      </c>
    </row>
    <row r="39" spans="4:37">
      <c r="D39" s="15" t="s">
        <v>93</v>
      </c>
      <c r="E39" s="25"/>
      <c r="F39" s="25"/>
      <c r="G39" s="167"/>
      <c r="H39" s="164"/>
      <c r="I39" s="164">
        <v>0</v>
      </c>
      <c r="J39" s="164">
        <v>0</v>
      </c>
      <c r="K39" s="164">
        <v>0</v>
      </c>
      <c r="L39" s="164">
        <v>0</v>
      </c>
      <c r="M39" s="164">
        <v>0</v>
      </c>
      <c r="N39" s="164">
        <v>0</v>
      </c>
      <c r="O39" s="164">
        <v>0</v>
      </c>
      <c r="P39" s="164">
        <v>0</v>
      </c>
      <c r="Q39" s="164">
        <v>0</v>
      </c>
      <c r="R39" s="164">
        <v>0</v>
      </c>
      <c r="S39" s="164">
        <v>0</v>
      </c>
      <c r="T39" s="164">
        <v>0</v>
      </c>
      <c r="U39" s="164">
        <v>0</v>
      </c>
      <c r="V39" s="164">
        <v>0</v>
      </c>
      <c r="W39" s="164">
        <v>0</v>
      </c>
      <c r="X39" s="164">
        <v>0</v>
      </c>
      <c r="Y39" s="164">
        <v>0</v>
      </c>
      <c r="Z39" s="5"/>
      <c r="AA39" s="5"/>
      <c r="AB39" s="5"/>
      <c r="AC39" s="5"/>
      <c r="AD39" s="5"/>
      <c r="AE39" s="15" t="s">
        <v>93</v>
      </c>
      <c r="AF39" s="8"/>
      <c r="AG39" s="4">
        <v>88234</v>
      </c>
      <c r="AH39" s="4">
        <v>61185</v>
      </c>
      <c r="AI39" s="4">
        <v>43110</v>
      </c>
      <c r="AJ39" s="4">
        <v>37122</v>
      </c>
      <c r="AK39" s="4">
        <v>88009</v>
      </c>
    </row>
    <row r="40" spans="4:37">
      <c r="D40" s="16" t="s">
        <v>94</v>
      </c>
      <c r="E40" s="26"/>
      <c r="F40" s="26"/>
      <c r="G40" s="163"/>
      <c r="H40" s="164"/>
      <c r="I40" s="166">
        <v>59331</v>
      </c>
      <c r="J40" s="166">
        <v>60569</v>
      </c>
      <c r="K40" s="166">
        <v>79075</v>
      </c>
      <c r="L40" s="166">
        <v>66770</v>
      </c>
      <c r="M40" s="166">
        <v>78958</v>
      </c>
      <c r="N40" s="166">
        <v>85849</v>
      </c>
      <c r="O40" s="166">
        <v>112703</v>
      </c>
      <c r="P40" s="166">
        <v>101642</v>
      </c>
      <c r="Q40" s="166">
        <v>104916</v>
      </c>
      <c r="R40" s="166">
        <v>111263</v>
      </c>
      <c r="S40" s="166">
        <v>105480</v>
      </c>
      <c r="T40" s="166">
        <v>119597</v>
      </c>
      <c r="U40" s="166">
        <v>119956</v>
      </c>
      <c r="V40" s="166">
        <v>128554</v>
      </c>
      <c r="W40" s="166">
        <v>116247</v>
      </c>
      <c r="X40" s="166">
        <v>192286</v>
      </c>
      <c r="Y40" s="166">
        <v>258713</v>
      </c>
      <c r="Z40" s="3"/>
      <c r="AA40" s="3"/>
      <c r="AB40" s="3"/>
      <c r="AC40" s="3"/>
      <c r="AD40" s="3"/>
      <c r="AE40" s="16" t="s">
        <v>94</v>
      </c>
      <c r="AF40" s="8"/>
      <c r="AG40" s="3">
        <v>78223008</v>
      </c>
      <c r="AH40" s="3">
        <v>101776030</v>
      </c>
      <c r="AI40" s="3">
        <v>131511434</v>
      </c>
      <c r="AJ40" s="3">
        <v>178236422</v>
      </c>
      <c r="AK40" s="3">
        <v>170335522</v>
      </c>
    </row>
    <row r="41" spans="4:37">
      <c r="D41" s="12" t="s">
        <v>95</v>
      </c>
      <c r="E41" s="22"/>
      <c r="F41" s="22"/>
      <c r="G41" s="163"/>
      <c r="H41" s="164"/>
      <c r="I41" s="165"/>
      <c r="J41" s="165"/>
      <c r="K41" s="165"/>
      <c r="L41" s="165"/>
      <c r="M41" s="165"/>
      <c r="N41" s="165"/>
      <c r="O41" s="165"/>
      <c r="P41" s="165"/>
      <c r="Q41" s="165"/>
      <c r="R41" s="165"/>
      <c r="S41" s="165"/>
      <c r="T41" s="165"/>
      <c r="U41" s="165"/>
      <c r="V41" s="165"/>
      <c r="W41" s="165"/>
      <c r="X41" s="165"/>
      <c r="Y41" s="165"/>
      <c r="Z41" s="2"/>
      <c r="AA41" s="2"/>
      <c r="AB41" s="2"/>
      <c r="AC41" s="2"/>
      <c r="AD41" s="2"/>
      <c r="AE41" s="12" t="s">
        <v>95</v>
      </c>
      <c r="AF41" s="8"/>
      <c r="AG41" s="2"/>
      <c r="AH41" s="2"/>
      <c r="AI41" s="2"/>
      <c r="AJ41" s="2"/>
      <c r="AK41" s="2"/>
    </row>
    <row r="42" spans="4:37">
      <c r="D42" s="13" t="s">
        <v>96</v>
      </c>
      <c r="E42" s="23"/>
      <c r="F42" s="23"/>
      <c r="G42" s="163"/>
      <c r="H42" s="164"/>
      <c r="I42" s="166">
        <v>48105</v>
      </c>
      <c r="J42" s="166">
        <v>45228</v>
      </c>
      <c r="K42" s="166">
        <v>65521</v>
      </c>
      <c r="L42" s="166">
        <v>51711</v>
      </c>
      <c r="M42" s="166">
        <v>56011</v>
      </c>
      <c r="N42" s="166">
        <v>46393</v>
      </c>
      <c r="O42" s="166">
        <v>66401</v>
      </c>
      <c r="P42" s="166">
        <v>46384</v>
      </c>
      <c r="Q42" s="166">
        <v>47541</v>
      </c>
      <c r="R42" s="166">
        <v>36608</v>
      </c>
      <c r="S42" s="166">
        <v>36929</v>
      </c>
      <c r="T42" s="166">
        <v>53751</v>
      </c>
      <c r="U42" s="166">
        <v>43017</v>
      </c>
      <c r="V42" s="166">
        <v>66039</v>
      </c>
      <c r="W42" s="166">
        <v>30367</v>
      </c>
      <c r="X42" s="166">
        <v>87235</v>
      </c>
      <c r="Y42" s="166">
        <v>55121</v>
      </c>
      <c r="Z42" s="3"/>
      <c r="AA42" s="3"/>
      <c r="AB42" s="3"/>
      <c r="AC42" s="3"/>
      <c r="AD42" s="3"/>
      <c r="AE42" s="13" t="s">
        <v>96</v>
      </c>
      <c r="AF42" s="8"/>
      <c r="AG42" s="3">
        <v>37600058</v>
      </c>
      <c r="AH42" s="3">
        <v>53989394</v>
      </c>
      <c r="AI42" s="3">
        <v>72291648</v>
      </c>
      <c r="AJ42" s="3">
        <v>87455797</v>
      </c>
      <c r="AK42" s="3">
        <v>74222582</v>
      </c>
    </row>
    <row r="43" spans="4:37">
      <c r="D43" s="14" t="s">
        <v>97</v>
      </c>
      <c r="E43" s="24"/>
      <c r="F43" s="24"/>
      <c r="G43" s="167"/>
      <c r="H43" s="164"/>
      <c r="I43" s="168">
        <v>15383</v>
      </c>
      <c r="J43" s="168">
        <v>28580</v>
      </c>
      <c r="K43" s="168">
        <v>37618</v>
      </c>
      <c r="L43" s="168">
        <v>34468</v>
      </c>
      <c r="M43" s="168">
        <v>45876</v>
      </c>
      <c r="N43" s="168">
        <v>37142</v>
      </c>
      <c r="O43" s="168">
        <v>57366</v>
      </c>
      <c r="P43" s="168">
        <v>46344</v>
      </c>
      <c r="Q43" s="168">
        <v>47501</v>
      </c>
      <c r="R43" s="168">
        <v>34744</v>
      </c>
      <c r="S43" s="168">
        <v>36887</v>
      </c>
      <c r="T43" s="168">
        <v>53559</v>
      </c>
      <c r="U43" s="168">
        <v>42990</v>
      </c>
      <c r="V43" s="168">
        <v>66012</v>
      </c>
      <c r="W43" s="168">
        <v>30340</v>
      </c>
      <c r="X43" s="168">
        <v>87209</v>
      </c>
      <c r="Y43" s="168">
        <v>55094</v>
      </c>
      <c r="Z43" s="4"/>
      <c r="AA43" s="4"/>
      <c r="AB43" s="4"/>
      <c r="AC43" s="4"/>
      <c r="AD43" s="4"/>
      <c r="AE43" s="14" t="s">
        <v>97</v>
      </c>
      <c r="AF43" s="8"/>
      <c r="AG43" s="4">
        <v>22636149</v>
      </c>
      <c r="AH43" s="4">
        <v>26984198</v>
      </c>
      <c r="AI43" s="4">
        <v>51975217</v>
      </c>
      <c r="AJ43" s="4">
        <v>73459316</v>
      </c>
      <c r="AK43" s="4">
        <v>62385393</v>
      </c>
    </row>
    <row r="44" spans="4:37">
      <c r="D44" s="17" t="s">
        <v>98</v>
      </c>
      <c r="E44" s="27"/>
      <c r="F44" s="27"/>
      <c r="G44" s="167"/>
      <c r="H44" s="164"/>
      <c r="I44" s="168">
        <v>8545</v>
      </c>
      <c r="J44" s="168">
        <v>19032</v>
      </c>
      <c r="K44" s="168">
        <v>25724</v>
      </c>
      <c r="L44" s="168">
        <v>19273</v>
      </c>
      <c r="M44" s="168">
        <v>25631</v>
      </c>
      <c r="N44" s="168">
        <v>11688</v>
      </c>
      <c r="O44" s="168">
        <v>21993</v>
      </c>
      <c r="P44" s="168">
        <v>10675</v>
      </c>
      <c r="Q44" s="168">
        <v>10987</v>
      </c>
      <c r="R44" s="168">
        <v>7666</v>
      </c>
      <c r="S44" s="168">
        <v>2695</v>
      </c>
      <c r="T44" s="168">
        <v>21374</v>
      </c>
      <c r="U44" s="168">
        <v>11947</v>
      </c>
      <c r="V44" s="168">
        <v>5033</v>
      </c>
      <c r="W44" s="164">
        <v>0</v>
      </c>
      <c r="X44" s="164">
        <v>0</v>
      </c>
      <c r="Y44" s="164">
        <v>0</v>
      </c>
      <c r="Z44" s="4"/>
      <c r="AA44" s="4"/>
      <c r="AB44" s="4"/>
      <c r="AC44" s="4"/>
      <c r="AD44" s="4"/>
      <c r="AE44" s="17" t="s">
        <v>98</v>
      </c>
      <c r="AF44" s="8"/>
      <c r="AG44" s="4">
        <v>11494717</v>
      </c>
      <c r="AH44" s="4">
        <v>16837653</v>
      </c>
      <c r="AI44" s="4">
        <v>36798466</v>
      </c>
      <c r="AJ44" s="4">
        <v>43747643</v>
      </c>
      <c r="AK44" s="4">
        <v>46748670</v>
      </c>
    </row>
    <row r="45" spans="4:37">
      <c r="D45" s="17" t="s">
        <v>99</v>
      </c>
      <c r="E45" s="27"/>
      <c r="F45" s="27"/>
      <c r="G45" s="167"/>
      <c r="H45" s="164"/>
      <c r="I45" s="164">
        <v>0</v>
      </c>
      <c r="J45" s="164">
        <v>0</v>
      </c>
      <c r="K45" s="164">
        <v>0</v>
      </c>
      <c r="L45" s="164">
        <v>0</v>
      </c>
      <c r="M45" s="164">
        <v>0</v>
      </c>
      <c r="N45" s="164">
        <v>0</v>
      </c>
      <c r="O45" s="164">
        <v>0</v>
      </c>
      <c r="P45" s="164">
        <v>0</v>
      </c>
      <c r="Q45" s="164">
        <v>0</v>
      </c>
      <c r="R45" s="164">
        <v>0</v>
      </c>
      <c r="S45" s="164">
        <v>0</v>
      </c>
      <c r="T45" s="164">
        <v>0</v>
      </c>
      <c r="U45" s="164">
        <v>0</v>
      </c>
      <c r="V45" s="164">
        <v>0</v>
      </c>
      <c r="W45" s="164">
        <v>0</v>
      </c>
      <c r="X45" s="164">
        <v>0</v>
      </c>
      <c r="Y45" s="164">
        <v>0</v>
      </c>
      <c r="Z45" s="5"/>
      <c r="AA45" s="5"/>
      <c r="AB45" s="5"/>
      <c r="AC45" s="5"/>
      <c r="AD45" s="5"/>
      <c r="AE45" s="17" t="s">
        <v>99</v>
      </c>
      <c r="AF45" s="8"/>
      <c r="AG45" s="5">
        <v>0</v>
      </c>
      <c r="AH45" s="5">
        <v>0</v>
      </c>
      <c r="AI45" s="5">
        <v>0</v>
      </c>
      <c r="AJ45" s="5">
        <v>0</v>
      </c>
      <c r="AK45" s="5">
        <v>0</v>
      </c>
    </row>
    <row r="46" spans="4:37">
      <c r="D46" s="17" t="s">
        <v>100</v>
      </c>
      <c r="E46" s="27"/>
      <c r="F46" s="27"/>
      <c r="G46" s="167"/>
      <c r="H46" s="164"/>
      <c r="I46" s="168">
        <v>2558</v>
      </c>
      <c r="J46" s="168">
        <v>3576</v>
      </c>
      <c r="K46" s="168">
        <v>7612</v>
      </c>
      <c r="L46" s="168">
        <v>2985</v>
      </c>
      <c r="M46" s="168">
        <v>3212</v>
      </c>
      <c r="N46" s="168">
        <v>8304</v>
      </c>
      <c r="O46" s="168">
        <v>9140</v>
      </c>
      <c r="P46" s="168">
        <v>9725</v>
      </c>
      <c r="Q46" s="168">
        <v>5423</v>
      </c>
      <c r="R46" s="168">
        <v>6455</v>
      </c>
      <c r="S46" s="168">
        <v>7863</v>
      </c>
      <c r="T46" s="168">
        <v>11954</v>
      </c>
      <c r="U46" s="168">
        <v>10998</v>
      </c>
      <c r="V46" s="168">
        <v>12977</v>
      </c>
      <c r="W46" s="168">
        <v>4394</v>
      </c>
      <c r="X46" s="168">
        <v>16078</v>
      </c>
      <c r="Y46" s="168">
        <v>18708</v>
      </c>
      <c r="Z46" s="4"/>
      <c r="AA46" s="4"/>
      <c r="AB46" s="4"/>
      <c r="AC46" s="4"/>
      <c r="AD46" s="4"/>
      <c r="AE46" s="17" t="s">
        <v>100</v>
      </c>
      <c r="AF46" s="8"/>
      <c r="AG46" s="4">
        <v>8706913</v>
      </c>
      <c r="AH46" s="4">
        <v>7507199</v>
      </c>
      <c r="AI46" s="4">
        <v>10915753</v>
      </c>
      <c r="AJ46" s="4">
        <v>23729143</v>
      </c>
      <c r="AK46" s="4">
        <v>11107124</v>
      </c>
    </row>
    <row r="47" spans="4:37">
      <c r="D47" s="17" t="s">
        <v>101</v>
      </c>
      <c r="E47" s="27"/>
      <c r="F47" s="27"/>
      <c r="G47" s="167"/>
      <c r="H47" s="164"/>
      <c r="I47" s="164">
        <v>275</v>
      </c>
      <c r="J47" s="168">
        <v>1768</v>
      </c>
      <c r="K47" s="168">
        <v>2163</v>
      </c>
      <c r="L47" s="168">
        <v>4725</v>
      </c>
      <c r="M47" s="168">
        <v>5351</v>
      </c>
      <c r="N47" s="168">
        <v>2522</v>
      </c>
      <c r="O47" s="168">
        <v>6330</v>
      </c>
      <c r="P47" s="168">
        <v>5286</v>
      </c>
      <c r="Q47" s="168">
        <v>6443</v>
      </c>
      <c r="R47" s="168">
        <v>2252</v>
      </c>
      <c r="S47" s="164">
        <v>753</v>
      </c>
      <c r="T47" s="164">
        <v>776</v>
      </c>
      <c r="U47" s="168">
        <v>1156</v>
      </c>
      <c r="V47" s="164">
        <v>243</v>
      </c>
      <c r="W47" s="164">
        <v>244</v>
      </c>
      <c r="X47" s="168">
        <v>5482</v>
      </c>
      <c r="Y47" s="164">
        <v>472</v>
      </c>
      <c r="Z47" s="4"/>
      <c r="AA47" s="4"/>
      <c r="AB47" s="4"/>
      <c r="AC47" s="4"/>
      <c r="AD47" s="4"/>
      <c r="AE47" s="17" t="s">
        <v>101</v>
      </c>
      <c r="AF47" s="8"/>
      <c r="AG47" s="4">
        <v>361444</v>
      </c>
      <c r="AH47" s="4">
        <v>408692</v>
      </c>
      <c r="AI47" s="4">
        <v>1257273</v>
      </c>
      <c r="AJ47" s="4">
        <v>788003</v>
      </c>
      <c r="AK47" s="4">
        <v>860793</v>
      </c>
    </row>
    <row r="48" spans="4:37">
      <c r="D48" s="17" t="s">
        <v>102</v>
      </c>
      <c r="E48" s="27"/>
      <c r="F48" s="27"/>
      <c r="G48" s="167"/>
      <c r="H48" s="164"/>
      <c r="I48" s="164">
        <v>892</v>
      </c>
      <c r="J48" s="164">
        <v>660</v>
      </c>
      <c r="K48" s="164">
        <v>329</v>
      </c>
      <c r="L48" s="164">
        <v>416</v>
      </c>
      <c r="M48" s="164">
        <v>563</v>
      </c>
      <c r="N48" s="168">
        <v>2367</v>
      </c>
      <c r="O48" s="168">
        <v>3138</v>
      </c>
      <c r="P48" s="168">
        <v>2526</v>
      </c>
      <c r="Q48" s="168">
        <v>3361</v>
      </c>
      <c r="R48" s="168">
        <v>3276</v>
      </c>
      <c r="S48" s="168">
        <v>3283</v>
      </c>
      <c r="T48" s="168">
        <v>1832</v>
      </c>
      <c r="U48" s="164">
        <v>488</v>
      </c>
      <c r="V48" s="168">
        <v>2514</v>
      </c>
      <c r="W48" s="168">
        <v>9608</v>
      </c>
      <c r="X48" s="168">
        <v>5896</v>
      </c>
      <c r="Y48" s="168">
        <v>2036</v>
      </c>
      <c r="Z48" s="4"/>
      <c r="AA48" s="4"/>
      <c r="AB48" s="4"/>
      <c r="AC48" s="4"/>
      <c r="AD48" s="4"/>
      <c r="AE48" s="17" t="s">
        <v>102</v>
      </c>
      <c r="AF48" s="8"/>
      <c r="AG48" s="4">
        <v>481510</v>
      </c>
      <c r="AH48" s="4">
        <v>478426</v>
      </c>
      <c r="AI48" s="4">
        <v>548579</v>
      </c>
      <c r="AJ48" s="4">
        <v>796022</v>
      </c>
      <c r="AK48" s="4">
        <v>648408</v>
      </c>
    </row>
    <row r="49" spans="4:37">
      <c r="D49" s="17" t="s">
        <v>103</v>
      </c>
      <c r="E49" s="27"/>
      <c r="F49" s="27"/>
      <c r="G49" s="167"/>
      <c r="H49" s="164"/>
      <c r="I49" s="168">
        <v>1421</v>
      </c>
      <c r="J49" s="168">
        <v>2276</v>
      </c>
      <c r="K49" s="164">
        <v>967</v>
      </c>
      <c r="L49" s="168">
        <v>6348</v>
      </c>
      <c r="M49" s="168">
        <v>9196</v>
      </c>
      <c r="N49" s="168">
        <v>10049</v>
      </c>
      <c r="O49" s="168">
        <v>13563</v>
      </c>
      <c r="P49" s="168">
        <v>14187</v>
      </c>
      <c r="Q49" s="168">
        <v>14631</v>
      </c>
      <c r="R49" s="168">
        <v>10566</v>
      </c>
      <c r="S49" s="168">
        <v>16258</v>
      </c>
      <c r="T49" s="168">
        <v>13512</v>
      </c>
      <c r="U49" s="168">
        <v>15307</v>
      </c>
      <c r="V49" s="168">
        <v>18074</v>
      </c>
      <c r="W49" s="168">
        <v>12039</v>
      </c>
      <c r="X49" s="168">
        <v>11690</v>
      </c>
      <c r="Y49" s="168">
        <v>10059</v>
      </c>
      <c r="Z49" s="4"/>
      <c r="AA49" s="4"/>
      <c r="AB49" s="4"/>
      <c r="AC49" s="4"/>
      <c r="AD49" s="4"/>
      <c r="AE49" s="17" t="s">
        <v>103</v>
      </c>
      <c r="AF49" s="8"/>
      <c r="AG49" s="4">
        <v>252288</v>
      </c>
      <c r="AH49" s="4">
        <v>247937</v>
      </c>
      <c r="AI49" s="4">
        <v>313100</v>
      </c>
      <c r="AJ49" s="4">
        <v>797457</v>
      </c>
      <c r="AK49" s="4">
        <v>306209</v>
      </c>
    </row>
    <row r="50" spans="4:37">
      <c r="D50" s="17" t="s">
        <v>104</v>
      </c>
      <c r="E50" s="27"/>
      <c r="F50" s="27"/>
      <c r="G50" s="167"/>
      <c r="H50" s="164"/>
      <c r="I50" s="164">
        <v>762</v>
      </c>
      <c r="J50" s="164">
        <v>595</v>
      </c>
      <c r="K50" s="164">
        <v>244</v>
      </c>
      <c r="L50" s="164">
        <v>256</v>
      </c>
      <c r="M50" s="164">
        <v>378</v>
      </c>
      <c r="N50" s="168">
        <v>1065</v>
      </c>
      <c r="O50" s="168">
        <v>1218</v>
      </c>
      <c r="P50" s="168">
        <v>1417</v>
      </c>
      <c r="Q50" s="168">
        <v>3123</v>
      </c>
      <c r="R50" s="168">
        <v>2330</v>
      </c>
      <c r="S50" s="168">
        <v>2268</v>
      </c>
      <c r="T50" s="168">
        <v>1853</v>
      </c>
      <c r="U50" s="168">
        <v>1744</v>
      </c>
      <c r="V50" s="168">
        <v>2245</v>
      </c>
      <c r="W50" s="164">
        <v>550</v>
      </c>
      <c r="X50" s="168">
        <v>1877</v>
      </c>
      <c r="Y50" s="168">
        <v>2653</v>
      </c>
      <c r="Z50" s="4"/>
      <c r="AA50" s="4"/>
      <c r="AB50" s="4"/>
      <c r="AC50" s="4"/>
      <c r="AD50" s="4"/>
      <c r="AE50" s="17" t="s">
        <v>104</v>
      </c>
      <c r="AF50" s="8"/>
      <c r="AG50" s="4">
        <v>261634</v>
      </c>
      <c r="AH50" s="4">
        <v>429777</v>
      </c>
      <c r="AI50" s="4">
        <v>640130</v>
      </c>
      <c r="AJ50" s="4">
        <v>772615</v>
      </c>
      <c r="AK50" s="4">
        <v>460509</v>
      </c>
    </row>
    <row r="51" spans="4:37">
      <c r="D51" s="17" t="s">
        <v>105</v>
      </c>
      <c r="E51" s="27"/>
      <c r="F51" s="27"/>
      <c r="G51" s="167"/>
      <c r="H51" s="164"/>
      <c r="I51" s="164">
        <v>0</v>
      </c>
      <c r="J51" s="164">
        <v>0</v>
      </c>
      <c r="K51" s="164">
        <v>0</v>
      </c>
      <c r="L51" s="164">
        <v>0</v>
      </c>
      <c r="M51" s="164">
        <v>0</v>
      </c>
      <c r="N51" s="164">
        <v>0</v>
      </c>
      <c r="O51" s="164">
        <v>0</v>
      </c>
      <c r="P51" s="164">
        <v>0</v>
      </c>
      <c r="Q51" s="164">
        <v>0</v>
      </c>
      <c r="R51" s="164">
        <v>0</v>
      </c>
      <c r="S51" s="164">
        <v>0</v>
      </c>
      <c r="T51" s="164">
        <v>0</v>
      </c>
      <c r="U51" s="164">
        <v>0</v>
      </c>
      <c r="V51" s="164">
        <v>0</v>
      </c>
      <c r="W51" s="164">
        <v>0</v>
      </c>
      <c r="X51" s="164">
        <v>0</v>
      </c>
      <c r="Y51" s="164">
        <v>0</v>
      </c>
      <c r="Z51" s="5"/>
      <c r="AA51" s="5"/>
      <c r="AB51" s="5"/>
      <c r="AC51" s="5"/>
      <c r="AD51" s="5"/>
      <c r="AE51" s="17" t="s">
        <v>105</v>
      </c>
      <c r="AF51" s="8"/>
      <c r="AG51" s="5">
        <v>0</v>
      </c>
      <c r="AH51" s="5">
        <v>0</v>
      </c>
      <c r="AI51" s="5">
        <v>0</v>
      </c>
      <c r="AJ51" s="5">
        <v>0</v>
      </c>
      <c r="AK51" s="5">
        <v>0</v>
      </c>
    </row>
    <row r="52" spans="4:37" ht="30">
      <c r="D52" s="17" t="s">
        <v>106</v>
      </c>
      <c r="E52" s="27"/>
      <c r="F52" s="27"/>
      <c r="G52" s="167"/>
      <c r="H52" s="164"/>
      <c r="I52" s="164">
        <v>0</v>
      </c>
      <c r="J52" s="164">
        <v>0</v>
      </c>
      <c r="K52" s="164">
        <v>0</v>
      </c>
      <c r="L52" s="164">
        <v>0</v>
      </c>
      <c r="M52" s="164">
        <v>0</v>
      </c>
      <c r="N52" s="164">
        <v>0</v>
      </c>
      <c r="O52" s="164">
        <v>0</v>
      </c>
      <c r="P52" s="164">
        <v>0</v>
      </c>
      <c r="Q52" s="164">
        <v>0</v>
      </c>
      <c r="R52" s="164">
        <v>0</v>
      </c>
      <c r="S52" s="164">
        <v>0</v>
      </c>
      <c r="T52" s="164">
        <v>0</v>
      </c>
      <c r="U52" s="164">
        <v>0</v>
      </c>
      <c r="V52" s="164">
        <v>0</v>
      </c>
      <c r="W52" s="164">
        <v>0</v>
      </c>
      <c r="X52" s="164">
        <v>0</v>
      </c>
      <c r="Y52" s="164">
        <v>0</v>
      </c>
      <c r="Z52" s="5"/>
      <c r="AA52" s="5"/>
      <c r="AB52" s="5"/>
      <c r="AC52" s="5"/>
      <c r="AD52" s="5"/>
      <c r="AE52" s="17" t="s">
        <v>106</v>
      </c>
      <c r="AF52" s="8"/>
      <c r="AG52" s="5">
        <v>0</v>
      </c>
      <c r="AH52" s="5">
        <v>0</v>
      </c>
      <c r="AI52" s="5">
        <v>0</v>
      </c>
      <c r="AJ52" s="5">
        <v>0</v>
      </c>
      <c r="AK52" s="5">
        <v>0</v>
      </c>
    </row>
    <row r="53" spans="4:37">
      <c r="D53" s="17" t="s">
        <v>107</v>
      </c>
      <c r="E53" s="27"/>
      <c r="F53" s="27"/>
      <c r="G53" s="167"/>
      <c r="H53" s="164"/>
      <c r="I53" s="164">
        <v>0</v>
      </c>
      <c r="J53" s="164">
        <v>0</v>
      </c>
      <c r="K53" s="164">
        <v>0</v>
      </c>
      <c r="L53" s="164">
        <v>0</v>
      </c>
      <c r="M53" s="164">
        <v>0</v>
      </c>
      <c r="N53" s="164">
        <v>0</v>
      </c>
      <c r="O53" s="164">
        <v>0</v>
      </c>
      <c r="P53" s="164">
        <v>0</v>
      </c>
      <c r="Q53" s="164">
        <v>0</v>
      </c>
      <c r="R53" s="164">
        <v>0</v>
      </c>
      <c r="S53" s="164">
        <v>0</v>
      </c>
      <c r="T53" s="164">
        <v>0</v>
      </c>
      <c r="U53" s="164">
        <v>0</v>
      </c>
      <c r="V53" s="164">
        <v>0</v>
      </c>
      <c r="W53" s="164">
        <v>0</v>
      </c>
      <c r="X53" s="164">
        <v>0</v>
      </c>
      <c r="Y53" s="164">
        <v>0</v>
      </c>
      <c r="Z53" s="5"/>
      <c r="AA53" s="5"/>
      <c r="AB53" s="5"/>
      <c r="AC53" s="5"/>
      <c r="AD53" s="5"/>
      <c r="AE53" s="17" t="s">
        <v>107</v>
      </c>
      <c r="AF53" s="8"/>
      <c r="AG53" s="4">
        <v>9930</v>
      </c>
      <c r="AH53" s="4">
        <v>27406</v>
      </c>
      <c r="AI53" s="4">
        <v>34564</v>
      </c>
      <c r="AJ53" s="4">
        <v>16952</v>
      </c>
      <c r="AK53" s="4">
        <v>16975</v>
      </c>
    </row>
    <row r="54" spans="4:37">
      <c r="D54" s="17" t="s">
        <v>108</v>
      </c>
      <c r="E54" s="27"/>
      <c r="F54" s="27"/>
      <c r="G54" s="167"/>
      <c r="H54" s="164"/>
      <c r="I54" s="164">
        <v>415</v>
      </c>
      <c r="J54" s="164">
        <v>288</v>
      </c>
      <c r="K54" s="164">
        <v>190</v>
      </c>
      <c r="L54" s="164">
        <v>326</v>
      </c>
      <c r="M54" s="164">
        <v>616</v>
      </c>
      <c r="N54" s="164">
        <v>817</v>
      </c>
      <c r="O54" s="168">
        <v>1100</v>
      </c>
      <c r="P54" s="164">
        <v>792</v>
      </c>
      <c r="Q54" s="168">
        <v>1382</v>
      </c>
      <c r="R54" s="164">
        <v>723</v>
      </c>
      <c r="S54" s="168">
        <v>1449</v>
      </c>
      <c r="T54" s="168">
        <v>1473</v>
      </c>
      <c r="U54" s="164">
        <v>935</v>
      </c>
      <c r="V54" s="168">
        <v>19246</v>
      </c>
      <c r="W54" s="168">
        <v>1213</v>
      </c>
      <c r="X54" s="168">
        <v>31838</v>
      </c>
      <c r="Y54" s="168">
        <v>5583</v>
      </c>
      <c r="Z54" s="4"/>
      <c r="AA54" s="4"/>
      <c r="AB54" s="4"/>
      <c r="AC54" s="4"/>
      <c r="AD54" s="4"/>
      <c r="AE54" s="17" t="s">
        <v>108</v>
      </c>
      <c r="AF54" s="8"/>
      <c r="AG54" s="4">
        <v>300070</v>
      </c>
      <c r="AH54" s="4">
        <v>237392</v>
      </c>
      <c r="AI54" s="4">
        <v>328061</v>
      </c>
      <c r="AJ54" s="4">
        <v>1047159</v>
      </c>
      <c r="AK54" s="4">
        <v>418551</v>
      </c>
    </row>
    <row r="55" spans="4:37">
      <c r="D55" s="17" t="s">
        <v>109</v>
      </c>
      <c r="E55" s="27"/>
      <c r="F55" s="27"/>
      <c r="G55" s="167"/>
      <c r="H55" s="164"/>
      <c r="I55" s="164">
        <v>0</v>
      </c>
      <c r="J55" s="164">
        <v>0</v>
      </c>
      <c r="K55" s="164">
        <v>0</v>
      </c>
      <c r="L55" s="164">
        <v>0</v>
      </c>
      <c r="M55" s="164">
        <v>145</v>
      </c>
      <c r="N55" s="164">
        <v>0</v>
      </c>
      <c r="O55" s="164">
        <v>0</v>
      </c>
      <c r="P55" s="164">
        <v>0</v>
      </c>
      <c r="Q55" s="164">
        <v>0</v>
      </c>
      <c r="R55" s="164">
        <v>0</v>
      </c>
      <c r="S55" s="164">
        <v>0</v>
      </c>
      <c r="T55" s="164">
        <v>0</v>
      </c>
      <c r="U55" s="164">
        <v>0</v>
      </c>
      <c r="V55" s="168">
        <v>1970</v>
      </c>
      <c r="W55" s="164">
        <v>0</v>
      </c>
      <c r="X55" s="168">
        <v>9621</v>
      </c>
      <c r="Y55" s="168">
        <v>8407</v>
      </c>
      <c r="Z55" s="5"/>
      <c r="AA55" s="5"/>
      <c r="AB55" s="5"/>
      <c r="AC55" s="5"/>
      <c r="AD55" s="5"/>
      <c r="AE55" s="17" t="s">
        <v>109</v>
      </c>
      <c r="AF55" s="8"/>
      <c r="AG55" s="4">
        <v>6239</v>
      </c>
      <c r="AH55" s="4">
        <v>3111</v>
      </c>
      <c r="AI55" s="4">
        <v>5847</v>
      </c>
      <c r="AJ55" s="4">
        <v>23756</v>
      </c>
      <c r="AK55" s="4">
        <v>5199</v>
      </c>
    </row>
    <row r="56" spans="4:37">
      <c r="D56" s="17" t="s">
        <v>110</v>
      </c>
      <c r="E56" s="27"/>
      <c r="F56" s="27"/>
      <c r="G56" s="167"/>
      <c r="H56" s="164"/>
      <c r="I56" s="164">
        <v>516</v>
      </c>
      <c r="J56" s="164">
        <v>386</v>
      </c>
      <c r="K56" s="164">
        <v>389</v>
      </c>
      <c r="L56" s="164">
        <v>139</v>
      </c>
      <c r="M56" s="164">
        <v>785</v>
      </c>
      <c r="N56" s="164">
        <v>330</v>
      </c>
      <c r="O56" s="164">
        <v>883</v>
      </c>
      <c r="P56" s="168">
        <v>1736</v>
      </c>
      <c r="Q56" s="168">
        <v>2151</v>
      </c>
      <c r="R56" s="168">
        <v>1475</v>
      </c>
      <c r="S56" s="168">
        <v>2318</v>
      </c>
      <c r="T56" s="164">
        <v>785</v>
      </c>
      <c r="U56" s="164">
        <v>414</v>
      </c>
      <c r="V56" s="168">
        <v>3711</v>
      </c>
      <c r="W56" s="168">
        <v>2292</v>
      </c>
      <c r="X56" s="168">
        <v>4727</v>
      </c>
      <c r="Y56" s="168">
        <v>7178</v>
      </c>
      <c r="Z56" s="4"/>
      <c r="AA56" s="4"/>
      <c r="AB56" s="4"/>
      <c r="AC56" s="4"/>
      <c r="AD56" s="4"/>
      <c r="AE56" s="17" t="s">
        <v>110</v>
      </c>
      <c r="AF56" s="8"/>
      <c r="AG56" s="4">
        <v>761404</v>
      </c>
      <c r="AH56" s="4">
        <v>806604</v>
      </c>
      <c r="AI56" s="4">
        <v>1133445</v>
      </c>
      <c r="AJ56" s="4">
        <v>1740567</v>
      </c>
      <c r="AK56" s="4">
        <v>1812955</v>
      </c>
    </row>
    <row r="57" spans="4:37">
      <c r="D57" s="17" t="s">
        <v>111</v>
      </c>
      <c r="E57" s="27"/>
      <c r="F57" s="27"/>
      <c r="G57" s="167"/>
      <c r="H57" s="164"/>
      <c r="I57" s="164">
        <v>0</v>
      </c>
      <c r="J57" s="164">
        <v>0</v>
      </c>
      <c r="K57" s="164">
        <v>0</v>
      </c>
      <c r="L57" s="164">
        <v>0</v>
      </c>
      <c r="M57" s="164">
        <v>0</v>
      </c>
      <c r="N57" s="164">
        <v>0</v>
      </c>
      <c r="O57" s="164">
        <v>0</v>
      </c>
      <c r="P57" s="164">
        <v>0</v>
      </c>
      <c r="Q57" s="164">
        <v>0</v>
      </c>
      <c r="R57" s="164">
        <v>0</v>
      </c>
      <c r="S57" s="164">
        <v>0</v>
      </c>
      <c r="T57" s="164">
        <v>0</v>
      </c>
      <c r="U57" s="164">
        <v>0</v>
      </c>
      <c r="V57" s="164">
        <v>0</v>
      </c>
      <c r="W57" s="164">
        <v>0</v>
      </c>
      <c r="X57" s="164">
        <v>0</v>
      </c>
      <c r="Y57" s="164">
        <v>0</v>
      </c>
      <c r="Z57" s="5"/>
      <c r="AA57" s="5"/>
      <c r="AB57" s="5"/>
      <c r="AC57" s="5"/>
      <c r="AD57" s="5"/>
      <c r="AE57" s="17" t="s">
        <v>111</v>
      </c>
      <c r="AF57" s="8"/>
      <c r="AG57" s="5">
        <v>0</v>
      </c>
      <c r="AH57" s="5">
        <v>0</v>
      </c>
      <c r="AI57" s="5">
        <v>0</v>
      </c>
      <c r="AJ57" s="5">
        <v>0</v>
      </c>
      <c r="AK57" s="5">
        <v>0</v>
      </c>
    </row>
    <row r="58" spans="4:37">
      <c r="D58" s="17" t="s">
        <v>112</v>
      </c>
      <c r="E58" s="27"/>
      <c r="F58" s="27"/>
      <c r="G58" s="167"/>
      <c r="H58" s="164"/>
      <c r="I58" s="164">
        <v>0</v>
      </c>
      <c r="J58" s="164">
        <v>0</v>
      </c>
      <c r="K58" s="164">
        <v>0</v>
      </c>
      <c r="L58" s="164">
        <v>0</v>
      </c>
      <c r="M58" s="164">
        <v>0</v>
      </c>
      <c r="N58" s="164">
        <v>0</v>
      </c>
      <c r="O58" s="164">
        <v>0</v>
      </c>
      <c r="P58" s="164">
        <v>0</v>
      </c>
      <c r="Q58" s="164">
        <v>0</v>
      </c>
      <c r="R58" s="164">
        <v>0</v>
      </c>
      <c r="S58" s="164">
        <v>0</v>
      </c>
      <c r="T58" s="164">
        <v>0</v>
      </c>
      <c r="U58" s="164">
        <v>0</v>
      </c>
      <c r="V58" s="164">
        <v>0</v>
      </c>
      <c r="W58" s="164">
        <v>0</v>
      </c>
      <c r="X58" s="164">
        <v>0</v>
      </c>
      <c r="Y58" s="164">
        <v>0</v>
      </c>
      <c r="Z58" s="5"/>
      <c r="AA58" s="5"/>
      <c r="AB58" s="5"/>
      <c r="AC58" s="5"/>
      <c r="AD58" s="5"/>
      <c r="AE58" s="17" t="s">
        <v>112</v>
      </c>
      <c r="AF58" s="8"/>
      <c r="AG58" s="5">
        <v>0</v>
      </c>
      <c r="AH58" s="5">
        <v>0</v>
      </c>
      <c r="AI58" s="5">
        <v>0</v>
      </c>
      <c r="AJ58" s="5">
        <v>0</v>
      </c>
      <c r="AK58" s="5">
        <v>0</v>
      </c>
    </row>
    <row r="59" spans="4:37">
      <c r="D59" s="14" t="s">
        <v>113</v>
      </c>
      <c r="E59" s="24"/>
      <c r="F59" s="24"/>
      <c r="G59" s="167"/>
      <c r="H59" s="164"/>
      <c r="I59" s="168">
        <v>32722</v>
      </c>
      <c r="J59" s="168">
        <v>16647</v>
      </c>
      <c r="K59" s="168">
        <v>27903</v>
      </c>
      <c r="L59" s="168">
        <v>17243</v>
      </c>
      <c r="M59" s="168">
        <v>10134</v>
      </c>
      <c r="N59" s="168">
        <v>9250</v>
      </c>
      <c r="O59" s="168">
        <v>9035</v>
      </c>
      <c r="P59" s="164">
        <v>40</v>
      </c>
      <c r="Q59" s="164">
        <v>40</v>
      </c>
      <c r="R59" s="168">
        <v>1864</v>
      </c>
      <c r="S59" s="164">
        <v>42</v>
      </c>
      <c r="T59" s="164">
        <v>192</v>
      </c>
      <c r="U59" s="164">
        <v>27</v>
      </c>
      <c r="V59" s="164">
        <v>27</v>
      </c>
      <c r="W59" s="164">
        <v>27</v>
      </c>
      <c r="X59" s="164">
        <v>27</v>
      </c>
      <c r="Y59" s="164">
        <v>27</v>
      </c>
      <c r="Z59" s="5"/>
      <c r="AA59" s="5"/>
      <c r="AB59" s="5"/>
      <c r="AC59" s="5"/>
      <c r="AD59" s="5"/>
      <c r="AE59" s="14" t="s">
        <v>113</v>
      </c>
      <c r="AF59" s="8"/>
      <c r="AG59" s="4">
        <v>14963908</v>
      </c>
      <c r="AH59" s="4">
        <v>27005196</v>
      </c>
      <c r="AI59" s="4">
        <v>20316431</v>
      </c>
      <c r="AJ59" s="4">
        <v>13996481</v>
      </c>
      <c r="AK59" s="4">
        <v>11837189</v>
      </c>
    </row>
    <row r="60" spans="4:37">
      <c r="D60" s="17" t="s">
        <v>114</v>
      </c>
      <c r="E60" s="27"/>
      <c r="F60" s="27"/>
      <c r="G60" s="167"/>
      <c r="H60" s="164"/>
      <c r="I60" s="164">
        <v>0</v>
      </c>
      <c r="J60" s="164">
        <v>0</v>
      </c>
      <c r="K60" s="164">
        <v>0</v>
      </c>
      <c r="L60" s="164">
        <v>0</v>
      </c>
      <c r="M60" s="164">
        <v>0</v>
      </c>
      <c r="N60" s="164">
        <v>0</v>
      </c>
      <c r="O60" s="164">
        <v>0</v>
      </c>
      <c r="P60" s="164">
        <v>0</v>
      </c>
      <c r="Q60" s="164">
        <v>0</v>
      </c>
      <c r="R60" s="168">
        <v>1824</v>
      </c>
      <c r="S60" s="164">
        <v>2</v>
      </c>
      <c r="T60" s="164">
        <v>2</v>
      </c>
      <c r="U60" s="164">
        <v>2</v>
      </c>
      <c r="V60" s="164">
        <v>2</v>
      </c>
      <c r="W60" s="164">
        <v>2</v>
      </c>
      <c r="X60" s="164">
        <v>2</v>
      </c>
      <c r="Y60" s="164">
        <v>2</v>
      </c>
      <c r="Z60" s="5"/>
      <c r="AA60" s="5"/>
      <c r="AB60" s="5"/>
      <c r="AC60" s="5"/>
      <c r="AD60" s="5"/>
      <c r="AE60" s="17" t="s">
        <v>114</v>
      </c>
      <c r="AF60" s="8"/>
      <c r="AG60" s="4">
        <v>1647092</v>
      </c>
      <c r="AH60" s="4">
        <v>6652492</v>
      </c>
      <c r="AI60" s="4">
        <v>2637988</v>
      </c>
      <c r="AJ60" s="5">
        <v>0</v>
      </c>
      <c r="AK60" s="5">
        <v>0</v>
      </c>
    </row>
    <row r="61" spans="4:37">
      <c r="D61" s="17" t="s">
        <v>115</v>
      </c>
      <c r="E61" s="27"/>
      <c r="F61" s="27"/>
      <c r="G61" s="167"/>
      <c r="H61" s="164"/>
      <c r="I61" s="164">
        <v>0</v>
      </c>
      <c r="J61" s="164">
        <v>0</v>
      </c>
      <c r="K61" s="164">
        <v>0</v>
      </c>
      <c r="L61" s="164">
        <v>0</v>
      </c>
      <c r="M61" s="164">
        <v>0</v>
      </c>
      <c r="N61" s="164">
        <v>0</v>
      </c>
      <c r="O61" s="164">
        <v>0</v>
      </c>
      <c r="P61" s="164">
        <v>0</v>
      </c>
      <c r="Q61" s="164">
        <v>0</v>
      </c>
      <c r="R61" s="164">
        <v>0</v>
      </c>
      <c r="S61" s="164">
        <v>0</v>
      </c>
      <c r="T61" s="164">
        <v>0</v>
      </c>
      <c r="U61" s="164">
        <v>0</v>
      </c>
      <c r="V61" s="164">
        <v>0</v>
      </c>
      <c r="W61" s="164">
        <v>0</v>
      </c>
      <c r="X61" s="164">
        <v>0</v>
      </c>
      <c r="Y61" s="164">
        <v>0</v>
      </c>
      <c r="Z61" s="5"/>
      <c r="AA61" s="5"/>
      <c r="AB61" s="5"/>
      <c r="AC61" s="5"/>
      <c r="AD61" s="5"/>
      <c r="AE61" s="17" t="s">
        <v>115</v>
      </c>
      <c r="AF61" s="8"/>
      <c r="AG61" s="4">
        <v>451101</v>
      </c>
      <c r="AH61" s="4">
        <v>427329</v>
      </c>
      <c r="AI61" s="4">
        <v>223664</v>
      </c>
      <c r="AJ61" s="4">
        <v>410408</v>
      </c>
      <c r="AK61" s="4">
        <v>531620</v>
      </c>
    </row>
    <row r="62" spans="4:37">
      <c r="D62" s="17" t="s">
        <v>116</v>
      </c>
      <c r="E62" s="27"/>
      <c r="F62" s="27"/>
      <c r="G62" s="167"/>
      <c r="H62" s="164"/>
      <c r="I62" s="164">
        <v>0</v>
      </c>
      <c r="J62" s="164">
        <v>0</v>
      </c>
      <c r="K62" s="164">
        <v>0</v>
      </c>
      <c r="L62" s="164">
        <v>0</v>
      </c>
      <c r="M62" s="164">
        <v>0</v>
      </c>
      <c r="N62" s="164">
        <v>0</v>
      </c>
      <c r="O62" s="164">
        <v>0</v>
      </c>
      <c r="P62" s="164">
        <v>0</v>
      </c>
      <c r="Q62" s="164">
        <v>0</v>
      </c>
      <c r="R62" s="164">
        <v>0</v>
      </c>
      <c r="S62" s="164">
        <v>0</v>
      </c>
      <c r="T62" s="164">
        <v>0</v>
      </c>
      <c r="U62" s="164">
        <v>0</v>
      </c>
      <c r="V62" s="164">
        <v>0</v>
      </c>
      <c r="W62" s="164">
        <v>0</v>
      </c>
      <c r="X62" s="164">
        <v>0</v>
      </c>
      <c r="Y62" s="164">
        <v>0</v>
      </c>
      <c r="Z62" s="5"/>
      <c r="AA62" s="5"/>
      <c r="AB62" s="5"/>
      <c r="AC62" s="5"/>
      <c r="AD62" s="5"/>
      <c r="AE62" s="17" t="s">
        <v>116</v>
      </c>
      <c r="AF62" s="8"/>
      <c r="AG62" s="5">
        <v>0</v>
      </c>
      <c r="AH62" s="5">
        <v>0</v>
      </c>
      <c r="AI62" s="5">
        <v>0</v>
      </c>
      <c r="AJ62" s="5">
        <v>0</v>
      </c>
      <c r="AK62" s="5">
        <v>0</v>
      </c>
    </row>
    <row r="63" spans="4:37">
      <c r="D63" s="17" t="s">
        <v>117</v>
      </c>
      <c r="E63" s="27"/>
      <c r="F63" s="27"/>
      <c r="G63" s="167"/>
      <c r="H63" s="164"/>
      <c r="I63" s="164">
        <v>0</v>
      </c>
      <c r="J63" s="164">
        <v>0</v>
      </c>
      <c r="K63" s="164">
        <v>0</v>
      </c>
      <c r="L63" s="164">
        <v>0</v>
      </c>
      <c r="M63" s="164">
        <v>0</v>
      </c>
      <c r="N63" s="164">
        <v>0</v>
      </c>
      <c r="O63" s="164">
        <v>0</v>
      </c>
      <c r="P63" s="164">
        <v>0</v>
      </c>
      <c r="Q63" s="164">
        <v>0</v>
      </c>
      <c r="R63" s="164">
        <v>0</v>
      </c>
      <c r="S63" s="164">
        <v>0</v>
      </c>
      <c r="T63" s="164">
        <v>0</v>
      </c>
      <c r="U63" s="164">
        <v>0</v>
      </c>
      <c r="V63" s="164">
        <v>0</v>
      </c>
      <c r="W63" s="164">
        <v>0</v>
      </c>
      <c r="X63" s="164">
        <v>0</v>
      </c>
      <c r="Y63" s="164">
        <v>0</v>
      </c>
      <c r="Z63" s="5"/>
      <c r="AA63" s="5"/>
      <c r="AB63" s="5"/>
      <c r="AC63" s="5"/>
      <c r="AD63" s="5"/>
      <c r="AE63" s="17" t="s">
        <v>117</v>
      </c>
      <c r="AF63" s="8"/>
      <c r="AG63" s="5">
        <v>0</v>
      </c>
      <c r="AH63" s="5">
        <v>0</v>
      </c>
      <c r="AI63" s="5">
        <v>0</v>
      </c>
      <c r="AJ63" s="5">
        <v>0</v>
      </c>
      <c r="AK63" s="5">
        <v>0</v>
      </c>
    </row>
    <row r="64" spans="4:37">
      <c r="D64" s="17" t="s">
        <v>118</v>
      </c>
      <c r="E64" s="27"/>
      <c r="F64" s="27"/>
      <c r="G64" s="167"/>
      <c r="H64" s="164"/>
      <c r="I64" s="164">
        <v>718</v>
      </c>
      <c r="J64" s="164">
        <v>748</v>
      </c>
      <c r="K64" s="164">
        <v>783</v>
      </c>
      <c r="L64" s="164">
        <v>836</v>
      </c>
      <c r="M64" s="164">
        <v>876</v>
      </c>
      <c r="N64" s="164">
        <v>120</v>
      </c>
      <c r="O64" s="164">
        <v>45</v>
      </c>
      <c r="P64" s="164">
        <v>40</v>
      </c>
      <c r="Q64" s="164">
        <v>40</v>
      </c>
      <c r="R64" s="164">
        <v>40</v>
      </c>
      <c r="S64" s="164">
        <v>40</v>
      </c>
      <c r="T64" s="164">
        <v>190</v>
      </c>
      <c r="U64" s="164">
        <v>25</v>
      </c>
      <c r="V64" s="164">
        <v>25</v>
      </c>
      <c r="W64" s="164">
        <v>25</v>
      </c>
      <c r="X64" s="164">
        <v>25</v>
      </c>
      <c r="Y64" s="164">
        <v>25</v>
      </c>
      <c r="Z64" s="5"/>
      <c r="AA64" s="5"/>
      <c r="AB64" s="5"/>
      <c r="AC64" s="5"/>
      <c r="AD64" s="5"/>
      <c r="AE64" s="17" t="s">
        <v>118</v>
      </c>
      <c r="AF64" s="8"/>
      <c r="AG64" s="4">
        <v>36481</v>
      </c>
      <c r="AH64" s="4">
        <v>58387</v>
      </c>
      <c r="AI64" s="4">
        <v>68736</v>
      </c>
      <c r="AJ64" s="4">
        <v>63027</v>
      </c>
      <c r="AK64" s="4">
        <v>61033</v>
      </c>
    </row>
    <row r="65" spans="4:37">
      <c r="D65" s="17" t="s">
        <v>119</v>
      </c>
      <c r="E65" s="27"/>
      <c r="F65" s="27"/>
      <c r="G65" s="167"/>
      <c r="H65" s="164"/>
      <c r="I65" s="168">
        <v>31846</v>
      </c>
      <c r="J65" s="168">
        <v>15605</v>
      </c>
      <c r="K65" s="168">
        <v>26658</v>
      </c>
      <c r="L65" s="168">
        <v>15765</v>
      </c>
      <c r="M65" s="168">
        <v>8398</v>
      </c>
      <c r="N65" s="168">
        <v>8234</v>
      </c>
      <c r="O65" s="168">
        <v>8990</v>
      </c>
      <c r="P65" s="164">
        <v>0</v>
      </c>
      <c r="Q65" s="164">
        <v>0</v>
      </c>
      <c r="R65" s="164">
        <v>0</v>
      </c>
      <c r="S65" s="164">
        <v>0</v>
      </c>
      <c r="T65" s="164">
        <v>0</v>
      </c>
      <c r="U65" s="164">
        <v>0</v>
      </c>
      <c r="V65" s="164">
        <v>0</v>
      </c>
      <c r="W65" s="164">
        <v>0</v>
      </c>
      <c r="X65" s="164">
        <v>0</v>
      </c>
      <c r="Y65" s="164">
        <v>0</v>
      </c>
      <c r="Z65" s="5"/>
      <c r="AA65" s="5"/>
      <c r="AB65" s="5"/>
      <c r="AC65" s="5"/>
      <c r="AD65" s="5"/>
      <c r="AE65" s="17" t="s">
        <v>119</v>
      </c>
      <c r="AF65" s="8"/>
      <c r="AG65" s="4">
        <v>12810997</v>
      </c>
      <c r="AH65" s="4">
        <v>19842099</v>
      </c>
      <c r="AI65" s="4">
        <v>17343248</v>
      </c>
      <c r="AJ65" s="4">
        <v>13464932</v>
      </c>
      <c r="AK65" s="4">
        <v>11151651</v>
      </c>
    </row>
    <row r="66" spans="4:37">
      <c r="D66" s="17" t="s">
        <v>120</v>
      </c>
      <c r="E66" s="27"/>
      <c r="F66" s="27"/>
      <c r="G66" s="167"/>
      <c r="H66" s="164"/>
      <c r="I66" s="164">
        <v>0</v>
      </c>
      <c r="J66" s="164">
        <v>0</v>
      </c>
      <c r="K66" s="164">
        <v>0</v>
      </c>
      <c r="L66" s="164">
        <v>0</v>
      </c>
      <c r="M66" s="164">
        <v>0</v>
      </c>
      <c r="N66" s="164">
        <v>0</v>
      </c>
      <c r="O66" s="164">
        <v>0</v>
      </c>
      <c r="P66" s="164">
        <v>0</v>
      </c>
      <c r="Q66" s="164">
        <v>0</v>
      </c>
      <c r="R66" s="164">
        <v>0</v>
      </c>
      <c r="S66" s="164">
        <v>0</v>
      </c>
      <c r="T66" s="164">
        <v>0</v>
      </c>
      <c r="U66" s="164">
        <v>0</v>
      </c>
      <c r="V66" s="164">
        <v>0</v>
      </c>
      <c r="W66" s="164">
        <v>0</v>
      </c>
      <c r="X66" s="164">
        <v>0</v>
      </c>
      <c r="Y66" s="164">
        <v>0</v>
      </c>
      <c r="Z66" s="5"/>
      <c r="AA66" s="5"/>
      <c r="AB66" s="5"/>
      <c r="AC66" s="5"/>
      <c r="AD66" s="5"/>
      <c r="AE66" s="17" t="s">
        <v>120</v>
      </c>
      <c r="AF66" s="8"/>
      <c r="AG66" s="5">
        <v>0</v>
      </c>
      <c r="AH66" s="5">
        <v>0</v>
      </c>
      <c r="AI66" s="5">
        <v>0</v>
      </c>
      <c r="AJ66" s="5">
        <v>0</v>
      </c>
      <c r="AK66" s="5">
        <v>0</v>
      </c>
    </row>
    <row r="67" spans="4:37">
      <c r="D67" s="17" t="s">
        <v>121</v>
      </c>
      <c r="E67" s="27"/>
      <c r="F67" s="27"/>
      <c r="G67" s="167"/>
      <c r="H67" s="164"/>
      <c r="I67" s="164">
        <v>0</v>
      </c>
      <c r="J67" s="164">
        <v>0</v>
      </c>
      <c r="K67" s="164">
        <v>0</v>
      </c>
      <c r="L67" s="164">
        <v>0</v>
      </c>
      <c r="M67" s="164">
        <v>0</v>
      </c>
      <c r="N67" s="164">
        <v>0</v>
      </c>
      <c r="O67" s="164">
        <v>0</v>
      </c>
      <c r="P67" s="164">
        <v>0</v>
      </c>
      <c r="Q67" s="164">
        <v>0</v>
      </c>
      <c r="R67" s="164">
        <v>0</v>
      </c>
      <c r="S67" s="164">
        <v>0</v>
      </c>
      <c r="T67" s="164">
        <v>0</v>
      </c>
      <c r="U67" s="164">
        <v>0</v>
      </c>
      <c r="V67" s="164">
        <v>0</v>
      </c>
      <c r="W67" s="164">
        <v>0</v>
      </c>
      <c r="X67" s="164">
        <v>0</v>
      </c>
      <c r="Y67" s="164">
        <v>0</v>
      </c>
      <c r="Z67" s="5"/>
      <c r="AA67" s="5"/>
      <c r="AB67" s="5"/>
      <c r="AC67" s="5"/>
      <c r="AD67" s="5"/>
      <c r="AE67" s="17" t="s">
        <v>121</v>
      </c>
      <c r="AF67" s="8"/>
      <c r="AG67" s="5">
        <v>0</v>
      </c>
      <c r="AH67" s="4">
        <v>1105</v>
      </c>
      <c r="AI67" s="5">
        <v>666</v>
      </c>
      <c r="AJ67" s="5">
        <v>0</v>
      </c>
      <c r="AK67" s="4">
        <v>31207</v>
      </c>
    </row>
    <row r="68" spans="4:37">
      <c r="D68" s="17" t="s">
        <v>122</v>
      </c>
      <c r="E68" s="27"/>
      <c r="F68" s="27"/>
      <c r="G68" s="167"/>
      <c r="H68" s="164"/>
      <c r="I68" s="164">
        <v>159</v>
      </c>
      <c r="J68" s="164">
        <v>294</v>
      </c>
      <c r="K68" s="164">
        <v>462</v>
      </c>
      <c r="L68" s="164">
        <v>642</v>
      </c>
      <c r="M68" s="164">
        <v>861</v>
      </c>
      <c r="N68" s="164">
        <v>896</v>
      </c>
      <c r="O68" s="164">
        <v>0</v>
      </c>
      <c r="P68" s="164">
        <v>0</v>
      </c>
      <c r="Q68" s="164">
        <v>0</v>
      </c>
      <c r="R68" s="164">
        <v>0</v>
      </c>
      <c r="S68" s="164">
        <v>0</v>
      </c>
      <c r="T68" s="164">
        <v>0</v>
      </c>
      <c r="U68" s="164">
        <v>0</v>
      </c>
      <c r="V68" s="164">
        <v>0</v>
      </c>
      <c r="W68" s="164">
        <v>0</v>
      </c>
      <c r="X68" s="164">
        <v>0</v>
      </c>
      <c r="Y68" s="164">
        <v>0</v>
      </c>
      <c r="Z68" s="5"/>
      <c r="AA68" s="5"/>
      <c r="AB68" s="5"/>
      <c r="AC68" s="5"/>
      <c r="AD68" s="5"/>
      <c r="AE68" s="17" t="s">
        <v>122</v>
      </c>
      <c r="AF68" s="8"/>
      <c r="AG68" s="5">
        <v>0</v>
      </c>
      <c r="AH68" s="5">
        <v>0</v>
      </c>
      <c r="AI68" s="5">
        <v>0</v>
      </c>
      <c r="AJ68" s="5">
        <v>0</v>
      </c>
      <c r="AK68" s="5">
        <v>0</v>
      </c>
    </row>
    <row r="69" spans="4:37">
      <c r="D69" s="17" t="s">
        <v>123</v>
      </c>
      <c r="E69" s="27"/>
      <c r="F69" s="27"/>
      <c r="G69" s="167"/>
      <c r="H69" s="164"/>
      <c r="I69" s="164">
        <v>0</v>
      </c>
      <c r="J69" s="164">
        <v>0</v>
      </c>
      <c r="K69" s="164">
        <v>0</v>
      </c>
      <c r="L69" s="164">
        <v>0</v>
      </c>
      <c r="M69" s="164">
        <v>0</v>
      </c>
      <c r="N69" s="164">
        <v>0</v>
      </c>
      <c r="O69" s="164">
        <v>0</v>
      </c>
      <c r="P69" s="164">
        <v>0</v>
      </c>
      <c r="Q69" s="164">
        <v>0</v>
      </c>
      <c r="R69" s="164">
        <v>0</v>
      </c>
      <c r="S69" s="164">
        <v>0</v>
      </c>
      <c r="T69" s="164">
        <v>0</v>
      </c>
      <c r="U69" s="164">
        <v>0</v>
      </c>
      <c r="V69" s="164">
        <v>0</v>
      </c>
      <c r="W69" s="164">
        <v>0</v>
      </c>
      <c r="X69" s="164">
        <v>0</v>
      </c>
      <c r="Y69" s="164">
        <v>0</v>
      </c>
      <c r="Z69" s="5"/>
      <c r="AA69" s="5"/>
      <c r="AB69" s="5"/>
      <c r="AC69" s="5"/>
      <c r="AD69" s="5"/>
      <c r="AE69" s="17" t="s">
        <v>123</v>
      </c>
      <c r="AF69" s="8"/>
      <c r="AG69" s="4">
        <v>18238</v>
      </c>
      <c r="AH69" s="4">
        <v>20414</v>
      </c>
      <c r="AI69" s="4">
        <v>26001</v>
      </c>
      <c r="AJ69" s="4">
        <v>49311</v>
      </c>
      <c r="AK69" s="4">
        <v>57568</v>
      </c>
    </row>
    <row r="70" spans="4:37">
      <c r="D70" s="17" t="s">
        <v>124</v>
      </c>
      <c r="E70" s="27"/>
      <c r="F70" s="27"/>
      <c r="G70" s="167"/>
      <c r="H70" s="164"/>
      <c r="I70" s="164">
        <v>0</v>
      </c>
      <c r="J70" s="164">
        <v>0</v>
      </c>
      <c r="K70" s="164">
        <v>0</v>
      </c>
      <c r="L70" s="164">
        <v>0</v>
      </c>
      <c r="M70" s="164">
        <v>0</v>
      </c>
      <c r="N70" s="164">
        <v>0</v>
      </c>
      <c r="O70" s="164">
        <v>0</v>
      </c>
      <c r="P70" s="164">
        <v>0</v>
      </c>
      <c r="Q70" s="164">
        <v>0</v>
      </c>
      <c r="R70" s="164">
        <v>0</v>
      </c>
      <c r="S70" s="164">
        <v>0</v>
      </c>
      <c r="T70" s="164">
        <v>0</v>
      </c>
      <c r="U70" s="164">
        <v>0</v>
      </c>
      <c r="V70" s="164">
        <v>0</v>
      </c>
      <c r="W70" s="164">
        <v>0</v>
      </c>
      <c r="X70" s="164">
        <v>0</v>
      </c>
      <c r="Y70" s="164">
        <v>0</v>
      </c>
      <c r="Z70" s="5"/>
      <c r="AA70" s="5"/>
      <c r="AB70" s="5"/>
      <c r="AC70" s="5"/>
      <c r="AD70" s="5"/>
      <c r="AE70" s="17" t="s">
        <v>124</v>
      </c>
      <c r="AF70" s="8"/>
      <c r="AG70" s="5">
        <v>0</v>
      </c>
      <c r="AH70" s="4">
        <v>3370</v>
      </c>
      <c r="AI70" s="4">
        <v>16128</v>
      </c>
      <c r="AJ70" s="4">
        <v>8803</v>
      </c>
      <c r="AK70" s="4">
        <v>4109</v>
      </c>
    </row>
    <row r="71" spans="4:37">
      <c r="D71" s="17" t="s">
        <v>125</v>
      </c>
      <c r="E71" s="27"/>
      <c r="F71" s="27"/>
      <c r="G71" s="167"/>
      <c r="H71" s="164"/>
      <c r="I71" s="164">
        <v>0</v>
      </c>
      <c r="J71" s="164">
        <v>0</v>
      </c>
      <c r="K71" s="164">
        <v>0</v>
      </c>
      <c r="L71" s="164">
        <v>0</v>
      </c>
      <c r="M71" s="164">
        <v>0</v>
      </c>
      <c r="N71" s="164">
        <v>0</v>
      </c>
      <c r="O71" s="164">
        <v>0</v>
      </c>
      <c r="P71" s="164">
        <v>0</v>
      </c>
      <c r="Q71" s="164">
        <v>0</v>
      </c>
      <c r="R71" s="164">
        <v>0</v>
      </c>
      <c r="S71" s="164">
        <v>0</v>
      </c>
      <c r="T71" s="164">
        <v>0</v>
      </c>
      <c r="U71" s="164">
        <v>0</v>
      </c>
      <c r="V71" s="164">
        <v>0</v>
      </c>
      <c r="W71" s="164">
        <v>0</v>
      </c>
      <c r="X71" s="164">
        <v>0</v>
      </c>
      <c r="Y71" s="164">
        <v>0</v>
      </c>
      <c r="Z71" s="5"/>
      <c r="AA71" s="5"/>
      <c r="AB71" s="5"/>
      <c r="AC71" s="5"/>
      <c r="AD71" s="5"/>
      <c r="AE71" s="17" t="s">
        <v>125</v>
      </c>
      <c r="AF71" s="8"/>
      <c r="AG71" s="5">
        <v>0</v>
      </c>
      <c r="AH71" s="5">
        <v>0</v>
      </c>
      <c r="AI71" s="5">
        <v>0</v>
      </c>
      <c r="AJ71" s="5">
        <v>0</v>
      </c>
      <c r="AK71" s="5">
        <v>0</v>
      </c>
    </row>
    <row r="72" spans="4:37">
      <c r="D72" s="13" t="s">
        <v>126</v>
      </c>
      <c r="E72" s="23"/>
      <c r="F72" s="23"/>
      <c r="G72" s="163"/>
      <c r="H72" s="164"/>
      <c r="I72" s="166">
        <v>11226</v>
      </c>
      <c r="J72" s="166">
        <v>15341</v>
      </c>
      <c r="K72" s="166">
        <v>13554</v>
      </c>
      <c r="L72" s="166">
        <v>15059</v>
      </c>
      <c r="M72" s="166">
        <v>22947</v>
      </c>
      <c r="N72" s="166">
        <v>39457</v>
      </c>
      <c r="O72" s="166">
        <v>46303</v>
      </c>
      <c r="P72" s="166">
        <v>55259</v>
      </c>
      <c r="Q72" s="166">
        <v>57375</v>
      </c>
      <c r="R72" s="166">
        <v>74655</v>
      </c>
      <c r="S72" s="166">
        <v>68551</v>
      </c>
      <c r="T72" s="166">
        <v>65846</v>
      </c>
      <c r="U72" s="166">
        <v>76939</v>
      </c>
      <c r="V72" s="166">
        <v>62515</v>
      </c>
      <c r="W72" s="166">
        <v>85880</v>
      </c>
      <c r="X72" s="166">
        <v>105050</v>
      </c>
      <c r="Y72" s="166">
        <v>203592</v>
      </c>
      <c r="Z72" s="3"/>
      <c r="AA72" s="3"/>
      <c r="AB72" s="3"/>
      <c r="AC72" s="3"/>
      <c r="AD72" s="3"/>
      <c r="AE72" s="13" t="s">
        <v>126</v>
      </c>
      <c r="AF72" s="8"/>
      <c r="AG72" s="3">
        <v>40622950</v>
      </c>
      <c r="AH72" s="3">
        <v>47786636</v>
      </c>
      <c r="AI72" s="3">
        <v>59219786</v>
      </c>
      <c r="AJ72" s="3">
        <v>90780626</v>
      </c>
      <c r="AK72" s="3">
        <v>96112940</v>
      </c>
    </row>
    <row r="73" spans="4:37">
      <c r="D73" s="14" t="s">
        <v>127</v>
      </c>
      <c r="E73" s="24"/>
      <c r="F73" s="24"/>
      <c r="G73" s="167"/>
      <c r="H73" s="164"/>
      <c r="I73" s="168">
        <v>11226</v>
      </c>
      <c r="J73" s="168">
        <v>15341</v>
      </c>
      <c r="K73" s="168">
        <v>13547</v>
      </c>
      <c r="L73" s="168">
        <v>15055</v>
      </c>
      <c r="M73" s="168">
        <v>22947</v>
      </c>
      <c r="N73" s="168">
        <v>39457</v>
      </c>
      <c r="O73" s="168">
        <v>46303</v>
      </c>
      <c r="P73" s="168">
        <v>55259</v>
      </c>
      <c r="Q73" s="168">
        <v>57375</v>
      </c>
      <c r="R73" s="168">
        <v>74655</v>
      </c>
      <c r="S73" s="168">
        <v>68551</v>
      </c>
      <c r="T73" s="168">
        <v>65846</v>
      </c>
      <c r="U73" s="168">
        <v>76939</v>
      </c>
      <c r="V73" s="168">
        <v>62515</v>
      </c>
      <c r="W73" s="168">
        <v>85880</v>
      </c>
      <c r="X73" s="168">
        <v>105050</v>
      </c>
      <c r="Y73" s="168">
        <v>203592</v>
      </c>
      <c r="Z73" s="4"/>
      <c r="AA73" s="4"/>
      <c r="AB73" s="4"/>
      <c r="AC73" s="4"/>
      <c r="AD73" s="4"/>
      <c r="AE73" s="14" t="s">
        <v>127</v>
      </c>
      <c r="AF73" s="8"/>
      <c r="AG73" s="4">
        <v>40622950</v>
      </c>
      <c r="AH73" s="4">
        <v>47786636</v>
      </c>
      <c r="AI73" s="4">
        <v>59219786</v>
      </c>
      <c r="AJ73" s="4">
        <v>90780626</v>
      </c>
      <c r="AK73" s="4">
        <v>96112940</v>
      </c>
    </row>
    <row r="74" spans="4:37">
      <c r="D74" s="14" t="s">
        <v>128</v>
      </c>
      <c r="E74" s="24"/>
      <c r="F74" s="24"/>
      <c r="G74" s="167"/>
      <c r="H74" s="164"/>
      <c r="I74" s="164">
        <v>0</v>
      </c>
      <c r="J74" s="164">
        <v>0</v>
      </c>
      <c r="K74" s="164">
        <v>7</v>
      </c>
      <c r="L74" s="164">
        <v>4</v>
      </c>
      <c r="M74" s="164">
        <v>0</v>
      </c>
      <c r="N74" s="164">
        <v>0</v>
      </c>
      <c r="O74" s="164">
        <v>0</v>
      </c>
      <c r="P74" s="164">
        <v>0</v>
      </c>
      <c r="Q74" s="164">
        <v>0</v>
      </c>
      <c r="R74" s="164">
        <v>0</v>
      </c>
      <c r="S74" s="164">
        <v>0</v>
      </c>
      <c r="T74" s="164">
        <v>0</v>
      </c>
      <c r="U74" s="164">
        <v>0</v>
      </c>
      <c r="V74" s="164">
        <v>0</v>
      </c>
      <c r="W74" s="164">
        <v>0</v>
      </c>
      <c r="X74" s="164">
        <v>0</v>
      </c>
      <c r="Y74" s="164">
        <v>0</v>
      </c>
      <c r="Z74" s="5"/>
      <c r="AA74" s="5"/>
      <c r="AB74" s="5"/>
      <c r="AC74" s="5"/>
      <c r="AD74" s="5"/>
      <c r="AE74" s="14" t="s">
        <v>128</v>
      </c>
      <c r="AF74" s="8"/>
      <c r="AG74" s="5">
        <v>0</v>
      </c>
      <c r="AH74" s="5">
        <v>0</v>
      </c>
      <c r="AI74" s="5">
        <v>0</v>
      </c>
      <c r="AJ74" s="5">
        <v>0</v>
      </c>
      <c r="AK74" s="5">
        <v>0</v>
      </c>
    </row>
    <row r="75" spans="4:37">
      <c r="D75" s="16" t="s">
        <v>129</v>
      </c>
      <c r="E75" s="26"/>
      <c r="F75" s="26"/>
      <c r="G75" s="163"/>
      <c r="H75" s="164"/>
      <c r="I75" s="166">
        <v>59331</v>
      </c>
      <c r="J75" s="166">
        <v>60569</v>
      </c>
      <c r="K75" s="166">
        <v>79075</v>
      </c>
      <c r="L75" s="166">
        <v>66770</v>
      </c>
      <c r="M75" s="166">
        <v>78958</v>
      </c>
      <c r="N75" s="166">
        <v>85849</v>
      </c>
      <c r="O75" s="166">
        <v>112703</v>
      </c>
      <c r="P75" s="166">
        <v>101642</v>
      </c>
      <c r="Q75" s="166">
        <v>104916</v>
      </c>
      <c r="R75" s="166">
        <v>111263</v>
      </c>
      <c r="S75" s="166">
        <v>105480</v>
      </c>
      <c r="T75" s="166">
        <v>119597</v>
      </c>
      <c r="U75" s="166">
        <v>119956</v>
      </c>
      <c r="V75" s="166">
        <v>128554</v>
      </c>
      <c r="W75" s="166">
        <v>116247</v>
      </c>
      <c r="X75" s="166">
        <v>192286</v>
      </c>
      <c r="Y75" s="166">
        <v>258713</v>
      </c>
      <c r="Z75" s="3"/>
      <c r="AA75" s="3"/>
      <c r="AB75" s="3"/>
      <c r="AC75" s="3"/>
      <c r="AD75" s="3"/>
      <c r="AE75" s="16" t="s">
        <v>129</v>
      </c>
      <c r="AF75" s="8"/>
      <c r="AG75" s="3">
        <v>78223008</v>
      </c>
      <c r="AH75" s="3">
        <v>101776030</v>
      </c>
      <c r="AI75" s="3">
        <v>131511434</v>
      </c>
      <c r="AJ75" s="3">
        <v>178236422</v>
      </c>
      <c r="AK75" s="3">
        <v>170335522</v>
      </c>
    </row>
    <row r="76" spans="4:37">
      <c r="L76" s="1"/>
      <c r="M76" s="1"/>
      <c r="N76" s="1"/>
      <c r="O76" s="1"/>
      <c r="P76" s="1"/>
      <c r="Q76" s="1"/>
      <c r="R76" s="1"/>
      <c r="S76" s="1"/>
      <c r="T76" s="1"/>
      <c r="U76" s="1"/>
      <c r="V76" s="1"/>
      <c r="W76" s="1"/>
      <c r="X76" s="1"/>
      <c r="Y76" s="3">
        <f t="shared" ref="Y76" si="9">AK76</f>
        <v>0</v>
      </c>
      <c r="Z76" s="1"/>
      <c r="AA76" s="1"/>
      <c r="AB76" s="1"/>
      <c r="AC76" s="1"/>
      <c r="AD76" s="1"/>
      <c r="AE76" s="1"/>
    </row>
    <row r="77" spans="4:37">
      <c r="D77" s="16" t="s">
        <v>130</v>
      </c>
      <c r="E77" s="26"/>
      <c r="F77" s="26"/>
      <c r="G77" s="163"/>
      <c r="H77" s="164"/>
      <c r="I77" s="166">
        <v>95310</v>
      </c>
      <c r="J77" s="166">
        <v>103997</v>
      </c>
      <c r="K77" s="166">
        <v>112473</v>
      </c>
      <c r="L77" s="166">
        <v>135943</v>
      </c>
      <c r="M77" s="166">
        <v>159900</v>
      </c>
      <c r="N77" s="166">
        <v>236180</v>
      </c>
      <c r="O77" s="166">
        <v>275753</v>
      </c>
      <c r="P77" s="166">
        <v>281130</v>
      </c>
      <c r="Q77" s="166">
        <v>299853</v>
      </c>
      <c r="R77" s="166">
        <v>306864</v>
      </c>
      <c r="S77" s="166">
        <v>322820</v>
      </c>
      <c r="T77" s="166">
        <v>272608</v>
      </c>
      <c r="U77" s="166">
        <v>388637</v>
      </c>
      <c r="V77" s="166">
        <v>107401</v>
      </c>
      <c r="W77" s="166">
        <v>376791</v>
      </c>
      <c r="X77" s="166">
        <v>532321</v>
      </c>
      <c r="Y77" s="166">
        <v>649837</v>
      </c>
      <c r="Z77" s="3"/>
      <c r="AA77" s="3"/>
      <c r="AB77" s="3"/>
      <c r="AC77" s="3"/>
      <c r="AD77" s="3"/>
      <c r="AE77" s="16" t="s">
        <v>130</v>
      </c>
      <c r="AF77" s="8"/>
      <c r="AG77" s="3">
        <v>56580424</v>
      </c>
      <c r="AH77" s="3">
        <v>64677907</v>
      </c>
      <c r="AI77" s="3">
        <v>91279042</v>
      </c>
      <c r="AJ77" s="3">
        <v>150865360</v>
      </c>
      <c r="AK77" s="3">
        <v>142770811</v>
      </c>
    </row>
    <row r="78" spans="4:37">
      <c r="D78" s="16" t="s">
        <v>131</v>
      </c>
      <c r="E78" s="26"/>
      <c r="F78" s="26"/>
      <c r="G78" s="163"/>
      <c r="H78" s="164"/>
      <c r="I78" s="165">
        <v>0</v>
      </c>
      <c r="J78" s="165">
        <v>0</v>
      </c>
      <c r="K78" s="165">
        <v>0</v>
      </c>
      <c r="L78" s="165">
        <v>0</v>
      </c>
      <c r="M78" s="165">
        <v>0</v>
      </c>
      <c r="N78" s="165">
        <v>0</v>
      </c>
      <c r="O78" s="165">
        <v>0</v>
      </c>
      <c r="P78" s="165">
        <v>0</v>
      </c>
      <c r="Q78" s="165">
        <v>0</v>
      </c>
      <c r="R78" s="165">
        <v>0</v>
      </c>
      <c r="S78" s="165">
        <v>0</v>
      </c>
      <c r="T78" s="165">
        <v>231</v>
      </c>
      <c r="U78" s="165">
        <v>0</v>
      </c>
      <c r="V78" s="165">
        <v>0</v>
      </c>
      <c r="W78" s="166">
        <v>1080</v>
      </c>
      <c r="X78" s="165">
        <v>934</v>
      </c>
      <c r="Y78" s="165">
        <v>0</v>
      </c>
      <c r="Z78" s="3"/>
      <c r="AA78" s="3"/>
      <c r="AB78" s="3"/>
      <c r="AC78" s="3"/>
      <c r="AD78" s="3"/>
      <c r="AE78" s="16" t="s">
        <v>131</v>
      </c>
      <c r="AF78" s="8"/>
      <c r="AG78" s="3">
        <v>743965</v>
      </c>
      <c r="AH78" s="3">
        <v>1019714</v>
      </c>
      <c r="AI78" s="3">
        <v>1160538</v>
      </c>
      <c r="AJ78" s="3">
        <v>1185570</v>
      </c>
      <c r="AK78" s="3">
        <v>1361536</v>
      </c>
    </row>
    <row r="79" spans="4:37">
      <c r="D79" s="16" t="s">
        <v>132</v>
      </c>
      <c r="E79" s="26"/>
      <c r="F79" s="26"/>
      <c r="G79" s="163"/>
      <c r="H79" s="164"/>
      <c r="I79" s="166">
        <v>95310</v>
      </c>
      <c r="J79" s="166">
        <v>103997</v>
      </c>
      <c r="K79" s="166">
        <v>112473</v>
      </c>
      <c r="L79" s="166">
        <v>135943</v>
      </c>
      <c r="M79" s="166">
        <v>159900</v>
      </c>
      <c r="N79" s="166">
        <v>236180</v>
      </c>
      <c r="O79" s="166">
        <v>275753</v>
      </c>
      <c r="P79" s="166">
        <v>281130</v>
      </c>
      <c r="Q79" s="166">
        <v>299853</v>
      </c>
      <c r="R79" s="166">
        <v>306864</v>
      </c>
      <c r="S79" s="166">
        <v>322820</v>
      </c>
      <c r="T79" s="166">
        <v>272377</v>
      </c>
      <c r="U79" s="166">
        <v>388637</v>
      </c>
      <c r="V79" s="166">
        <v>107401</v>
      </c>
      <c r="W79" s="166">
        <v>375710</v>
      </c>
      <c r="X79" s="166">
        <v>531387</v>
      </c>
      <c r="Y79" s="166">
        <v>649837</v>
      </c>
      <c r="Z79" s="3"/>
      <c r="AA79" s="3"/>
      <c r="AB79" s="3"/>
      <c r="AC79" s="3"/>
      <c r="AD79" s="3"/>
      <c r="AE79" s="16" t="s">
        <v>132</v>
      </c>
      <c r="AF79" s="8"/>
      <c r="AG79" s="3">
        <v>55836458</v>
      </c>
      <c r="AH79" s="3">
        <v>63658193</v>
      </c>
      <c r="AI79" s="3">
        <v>90118503</v>
      </c>
      <c r="AJ79" s="3">
        <v>149679790</v>
      </c>
      <c r="AK79" s="3">
        <v>141409274</v>
      </c>
    </row>
    <row r="80" spans="4:37">
      <c r="D80" s="16" t="s">
        <v>133</v>
      </c>
      <c r="E80" s="26"/>
      <c r="F80" s="26"/>
      <c r="G80" s="163"/>
      <c r="H80" s="164"/>
      <c r="I80" s="166">
        <v>83402</v>
      </c>
      <c r="J80" s="166">
        <v>90850</v>
      </c>
      <c r="K80" s="166">
        <v>100043</v>
      </c>
      <c r="L80" s="166">
        <v>116384</v>
      </c>
      <c r="M80" s="166">
        <v>131641</v>
      </c>
      <c r="N80" s="166">
        <v>198061</v>
      </c>
      <c r="O80" s="166">
        <v>228154</v>
      </c>
      <c r="P80" s="166">
        <v>233545</v>
      </c>
      <c r="Q80" s="166">
        <v>245181</v>
      </c>
      <c r="R80" s="166">
        <v>246109</v>
      </c>
      <c r="S80" s="166">
        <v>271413</v>
      </c>
      <c r="T80" s="166">
        <v>225419</v>
      </c>
      <c r="U80" s="166">
        <v>319062</v>
      </c>
      <c r="V80" s="166">
        <v>90283</v>
      </c>
      <c r="W80" s="166">
        <v>307591</v>
      </c>
      <c r="X80" s="166">
        <v>427316</v>
      </c>
      <c r="Y80" s="166">
        <v>466977</v>
      </c>
      <c r="Z80" s="3"/>
      <c r="AA80" s="3"/>
      <c r="AB80" s="3"/>
      <c r="AC80" s="3"/>
      <c r="AD80" s="3"/>
      <c r="AE80" s="16" t="s">
        <v>133</v>
      </c>
      <c r="AF80" s="8"/>
      <c r="AG80" s="3">
        <v>44165626</v>
      </c>
      <c r="AH80" s="3">
        <v>52472820</v>
      </c>
      <c r="AI80" s="3">
        <v>71214454</v>
      </c>
      <c r="AJ80" s="3">
        <v>108571380</v>
      </c>
      <c r="AK80" s="3">
        <v>124645848</v>
      </c>
    </row>
    <row r="81" spans="4:37">
      <c r="D81" s="16" t="s">
        <v>134</v>
      </c>
      <c r="E81" s="26"/>
      <c r="F81" s="26"/>
      <c r="G81" s="163"/>
      <c r="H81" s="164"/>
      <c r="I81" s="166">
        <v>11908</v>
      </c>
      <c r="J81" s="166">
        <v>13147</v>
      </c>
      <c r="K81" s="166">
        <v>12430</v>
      </c>
      <c r="L81" s="166">
        <v>19559</v>
      </c>
      <c r="M81" s="166">
        <v>28259</v>
      </c>
      <c r="N81" s="166">
        <v>38119</v>
      </c>
      <c r="O81" s="166">
        <v>47598</v>
      </c>
      <c r="P81" s="166">
        <v>47585</v>
      </c>
      <c r="Q81" s="166">
        <v>54672</v>
      </c>
      <c r="R81" s="166">
        <v>60754</v>
      </c>
      <c r="S81" s="166">
        <v>51407</v>
      </c>
      <c r="T81" s="166">
        <v>46958</v>
      </c>
      <c r="U81" s="166">
        <v>69576</v>
      </c>
      <c r="V81" s="166">
        <v>17118</v>
      </c>
      <c r="W81" s="166">
        <v>68119</v>
      </c>
      <c r="X81" s="166">
        <v>104072</v>
      </c>
      <c r="Y81" s="166">
        <v>182860</v>
      </c>
      <c r="Z81" s="3"/>
      <c r="AA81" s="3"/>
      <c r="AB81" s="3"/>
      <c r="AC81" s="3"/>
      <c r="AD81" s="3"/>
      <c r="AE81" s="16" t="s">
        <v>134</v>
      </c>
      <c r="AF81" s="8"/>
      <c r="AG81" s="3">
        <v>11670832</v>
      </c>
      <c r="AH81" s="3">
        <v>11185372</v>
      </c>
      <c r="AI81" s="3">
        <v>18904050</v>
      </c>
      <c r="AJ81" s="3">
        <v>41108410</v>
      </c>
      <c r="AK81" s="3">
        <v>16763426</v>
      </c>
    </row>
    <row r="82" spans="4:37">
      <c r="D82" s="16" t="s">
        <v>135</v>
      </c>
      <c r="E82" s="26"/>
      <c r="F82" s="26"/>
      <c r="G82" s="163"/>
      <c r="H82" s="164"/>
      <c r="I82" s="165">
        <v>48</v>
      </c>
      <c r="J82" s="165">
        <v>95</v>
      </c>
      <c r="K82" s="165">
        <v>146</v>
      </c>
      <c r="L82" s="165">
        <v>116</v>
      </c>
      <c r="M82" s="165">
        <v>317</v>
      </c>
      <c r="N82" s="165">
        <v>709</v>
      </c>
      <c r="O82" s="166">
        <v>1556</v>
      </c>
      <c r="P82" s="166">
        <v>1389</v>
      </c>
      <c r="Q82" s="165">
        <v>953</v>
      </c>
      <c r="R82" s="166">
        <v>1497</v>
      </c>
      <c r="S82" s="166">
        <v>1437</v>
      </c>
      <c r="T82" s="166">
        <v>1093</v>
      </c>
      <c r="U82" s="166">
        <v>1217</v>
      </c>
      <c r="V82" s="165">
        <v>489</v>
      </c>
      <c r="W82" s="166">
        <v>1343</v>
      </c>
      <c r="X82" s="166">
        <v>1721</v>
      </c>
      <c r="Y82" s="166">
        <v>4342</v>
      </c>
      <c r="Z82" s="3"/>
      <c r="AA82" s="3"/>
      <c r="AB82" s="3"/>
      <c r="AC82" s="3"/>
      <c r="AD82" s="3"/>
      <c r="AE82" s="16" t="s">
        <v>135</v>
      </c>
      <c r="AF82" s="8"/>
      <c r="AG82" s="3">
        <v>294408</v>
      </c>
      <c r="AH82" s="3">
        <v>471054</v>
      </c>
      <c r="AI82" s="3">
        <v>1004790</v>
      </c>
      <c r="AJ82" s="3">
        <v>3071441</v>
      </c>
      <c r="AK82" s="3">
        <v>3743651</v>
      </c>
    </row>
    <row r="83" spans="4:37">
      <c r="D83" s="12" t="s">
        <v>136</v>
      </c>
      <c r="E83" s="22"/>
      <c r="F83" s="22"/>
      <c r="G83" s="163"/>
      <c r="H83" s="164"/>
      <c r="I83" s="166">
        <v>2611</v>
      </c>
      <c r="J83" s="166">
        <v>2197</v>
      </c>
      <c r="K83" s="166">
        <v>4006</v>
      </c>
      <c r="L83" s="166">
        <v>3048</v>
      </c>
      <c r="M83" s="166">
        <v>3179</v>
      </c>
      <c r="N83" s="166">
        <v>2575</v>
      </c>
      <c r="O83" s="166">
        <v>2643</v>
      </c>
      <c r="P83" s="166">
        <v>2433</v>
      </c>
      <c r="Q83" s="166">
        <v>1328</v>
      </c>
      <c r="R83" s="165">
        <v>692</v>
      </c>
      <c r="S83" s="165">
        <v>914</v>
      </c>
      <c r="T83" s="165">
        <v>221</v>
      </c>
      <c r="U83" s="166">
        <v>1053</v>
      </c>
      <c r="V83" s="165">
        <v>11</v>
      </c>
      <c r="W83" s="165">
        <v>363</v>
      </c>
      <c r="X83" s="166">
        <v>1724</v>
      </c>
      <c r="Y83" s="166">
        <v>1480</v>
      </c>
      <c r="Z83" s="3"/>
      <c r="AA83" s="3"/>
      <c r="AB83" s="3"/>
      <c r="AC83" s="3"/>
      <c r="AD83" s="3"/>
      <c r="AE83" s="12" t="s">
        <v>136</v>
      </c>
      <c r="AF83" s="8"/>
      <c r="AG83" s="3">
        <v>772317</v>
      </c>
      <c r="AH83" s="3">
        <v>1181676</v>
      </c>
      <c r="AI83" s="3">
        <v>2837406</v>
      </c>
      <c r="AJ83" s="3">
        <v>3731542</v>
      </c>
      <c r="AK83" s="3">
        <v>7026723</v>
      </c>
    </row>
    <row r="84" spans="4:37">
      <c r="D84" s="18" t="s">
        <v>137</v>
      </c>
      <c r="E84" s="28"/>
      <c r="F84" s="28"/>
      <c r="G84" s="169"/>
      <c r="H84" s="164"/>
      <c r="I84" s="166">
        <v>2592</v>
      </c>
      <c r="J84" s="166">
        <v>2157</v>
      </c>
      <c r="K84" s="166">
        <v>3956</v>
      </c>
      <c r="L84" s="166">
        <v>3018</v>
      </c>
      <c r="M84" s="166">
        <v>3043</v>
      </c>
      <c r="N84" s="166">
        <v>2503</v>
      </c>
      <c r="O84" s="166">
        <v>2598</v>
      </c>
      <c r="P84" s="166">
        <v>2396</v>
      </c>
      <c r="Q84" s="166">
        <v>1239</v>
      </c>
      <c r="R84" s="165">
        <v>597</v>
      </c>
      <c r="S84" s="165">
        <v>834</v>
      </c>
      <c r="T84" s="165">
        <v>157</v>
      </c>
      <c r="U84" s="165">
        <v>962</v>
      </c>
      <c r="V84" s="165">
        <v>0</v>
      </c>
      <c r="W84" s="165">
        <v>227</v>
      </c>
      <c r="X84" s="166">
        <v>1451</v>
      </c>
      <c r="Y84" s="166">
        <v>1171</v>
      </c>
      <c r="Z84" s="3"/>
      <c r="AA84" s="3"/>
      <c r="AB84" s="3"/>
      <c r="AC84" s="3"/>
      <c r="AD84" s="3"/>
      <c r="AE84" s="18" t="s">
        <v>137</v>
      </c>
      <c r="AF84" s="8"/>
      <c r="AG84" s="3">
        <v>539861</v>
      </c>
      <c r="AH84" s="3">
        <v>936710</v>
      </c>
      <c r="AI84" s="3">
        <v>2191681</v>
      </c>
      <c r="AJ84" s="3">
        <v>2525823</v>
      </c>
      <c r="AK84" s="3">
        <v>3083638</v>
      </c>
    </row>
    <row r="85" spans="4:37" ht="30">
      <c r="D85" s="16" t="s">
        <v>138</v>
      </c>
      <c r="E85" s="26"/>
      <c r="F85" s="26"/>
      <c r="G85" s="163"/>
      <c r="H85" s="164"/>
      <c r="I85" s="165">
        <v>0</v>
      </c>
      <c r="J85" s="165">
        <v>0</v>
      </c>
      <c r="K85" s="165">
        <v>0</v>
      </c>
      <c r="L85" s="165">
        <v>0</v>
      </c>
      <c r="M85" s="165">
        <v>0</v>
      </c>
      <c r="N85" s="165">
        <v>0</v>
      </c>
      <c r="O85" s="165">
        <v>0</v>
      </c>
      <c r="P85" s="165">
        <v>0</v>
      </c>
      <c r="Q85" s="165">
        <v>0</v>
      </c>
      <c r="R85" s="165">
        <v>0</v>
      </c>
      <c r="S85" s="165">
        <v>0</v>
      </c>
      <c r="T85" s="165">
        <v>0</v>
      </c>
      <c r="U85" s="165">
        <v>0</v>
      </c>
      <c r="V85" s="165">
        <v>0</v>
      </c>
      <c r="W85" s="165">
        <v>0</v>
      </c>
      <c r="X85" s="165">
        <v>0</v>
      </c>
      <c r="Y85" s="165">
        <v>0</v>
      </c>
      <c r="Z85" s="2"/>
      <c r="AA85" s="2"/>
      <c r="AB85" s="2"/>
      <c r="AC85" s="2"/>
      <c r="AD85" s="2"/>
      <c r="AE85" s="16" t="s">
        <v>138</v>
      </c>
      <c r="AF85" s="8"/>
      <c r="AG85" s="2">
        <v>0</v>
      </c>
      <c r="AH85" s="3">
        <v>-1431</v>
      </c>
      <c r="AI85" s="3">
        <v>1965</v>
      </c>
      <c r="AJ85" s="3">
        <v>4465</v>
      </c>
      <c r="AK85" s="3">
        <v>-1073</v>
      </c>
    </row>
    <row r="86" spans="4:37">
      <c r="D86" s="16" t="s">
        <v>139</v>
      </c>
      <c r="E86" s="26"/>
      <c r="F86" s="26"/>
      <c r="G86" s="163"/>
      <c r="H86" s="164"/>
      <c r="I86" s="166">
        <v>3940</v>
      </c>
      <c r="J86" s="166">
        <v>3609</v>
      </c>
      <c r="K86" s="166">
        <v>4303</v>
      </c>
      <c r="L86" s="166">
        <v>5117</v>
      </c>
      <c r="M86" s="166">
        <v>6127</v>
      </c>
      <c r="N86" s="166">
        <v>7635</v>
      </c>
      <c r="O86" s="166">
        <v>9411</v>
      </c>
      <c r="P86" s="166">
        <v>11428</v>
      </c>
      <c r="Q86" s="166">
        <v>13762</v>
      </c>
      <c r="R86" s="166">
        <v>13020</v>
      </c>
      <c r="S86" s="166">
        <v>12164</v>
      </c>
      <c r="T86" s="166">
        <v>7966</v>
      </c>
      <c r="U86" s="166">
        <v>8215</v>
      </c>
      <c r="V86" s="166">
        <v>2413</v>
      </c>
      <c r="W86" s="166">
        <v>8980</v>
      </c>
      <c r="X86" s="166">
        <v>15323</v>
      </c>
      <c r="Y86" s="166">
        <v>33476</v>
      </c>
      <c r="Z86" s="3"/>
      <c r="AA86" s="3"/>
      <c r="AB86" s="3"/>
      <c r="AC86" s="3"/>
      <c r="AD86" s="3"/>
      <c r="AE86" s="16" t="s">
        <v>139</v>
      </c>
      <c r="AF86" s="8"/>
      <c r="AG86" s="3">
        <v>676809</v>
      </c>
      <c r="AH86" s="3">
        <v>873334</v>
      </c>
      <c r="AI86" s="3">
        <v>1090796</v>
      </c>
      <c r="AJ86" s="3">
        <v>2120068</v>
      </c>
      <c r="AK86" s="3">
        <v>2665806</v>
      </c>
    </row>
    <row r="87" spans="4:37">
      <c r="D87" s="16" t="s">
        <v>140</v>
      </c>
      <c r="E87" s="26"/>
      <c r="F87" s="26"/>
      <c r="G87" s="163"/>
      <c r="H87" s="164"/>
      <c r="I87" s="166">
        <v>3517</v>
      </c>
      <c r="J87" s="166">
        <v>4574</v>
      </c>
      <c r="K87" s="166">
        <v>3589</v>
      </c>
      <c r="L87" s="166">
        <v>6767</v>
      </c>
      <c r="M87" s="166">
        <v>9637</v>
      </c>
      <c r="N87" s="166">
        <v>10569</v>
      </c>
      <c r="O87" s="166">
        <v>14670</v>
      </c>
      <c r="P87" s="166">
        <v>14716</v>
      </c>
      <c r="Q87" s="166">
        <v>19284</v>
      </c>
      <c r="R87" s="166">
        <v>10554</v>
      </c>
      <c r="S87" s="166">
        <v>16532</v>
      </c>
      <c r="T87" s="166">
        <v>14054</v>
      </c>
      <c r="U87" s="166">
        <v>20874</v>
      </c>
      <c r="V87" s="166">
        <v>7073</v>
      </c>
      <c r="W87" s="166">
        <v>23731</v>
      </c>
      <c r="X87" s="166">
        <v>18039</v>
      </c>
      <c r="Y87" s="166">
        <v>22864</v>
      </c>
      <c r="Z87" s="3"/>
      <c r="AA87" s="3"/>
      <c r="AB87" s="3"/>
      <c r="AC87" s="3"/>
      <c r="AD87" s="3"/>
      <c r="AE87" s="16" t="s">
        <v>140</v>
      </c>
      <c r="AF87" s="8"/>
      <c r="AG87" s="3">
        <v>444025</v>
      </c>
      <c r="AH87" s="3">
        <v>569006</v>
      </c>
      <c r="AI87" s="3">
        <v>690299</v>
      </c>
      <c r="AJ87" s="3">
        <v>1324262</v>
      </c>
      <c r="AK87" s="3">
        <v>1019444</v>
      </c>
    </row>
    <row r="88" spans="4:37" ht="30">
      <c r="D88" s="16" t="s">
        <v>141</v>
      </c>
      <c r="E88" s="26"/>
      <c r="F88" s="26"/>
      <c r="G88" s="163"/>
      <c r="H88" s="164"/>
      <c r="I88" s="166">
        <v>1888</v>
      </c>
      <c r="J88" s="166">
        <v>2861</v>
      </c>
      <c r="K88" s="165">
        <v>678</v>
      </c>
      <c r="L88" s="166">
        <v>4744</v>
      </c>
      <c r="M88" s="166">
        <v>9633</v>
      </c>
      <c r="N88" s="166">
        <v>18050</v>
      </c>
      <c r="O88" s="166">
        <v>22430</v>
      </c>
      <c r="P88" s="166">
        <v>20397</v>
      </c>
      <c r="Q88" s="166">
        <v>21251</v>
      </c>
      <c r="R88" s="166">
        <v>37985</v>
      </c>
      <c r="S88" s="166">
        <v>23233</v>
      </c>
      <c r="T88" s="166">
        <v>25810</v>
      </c>
      <c r="U88" s="166">
        <v>40649</v>
      </c>
      <c r="V88" s="166">
        <v>8111</v>
      </c>
      <c r="W88" s="166">
        <v>36387</v>
      </c>
      <c r="X88" s="166">
        <v>70707</v>
      </c>
      <c r="Y88" s="166">
        <v>129382</v>
      </c>
      <c r="Z88" s="3"/>
      <c r="AA88" s="3"/>
      <c r="AB88" s="3"/>
      <c r="AC88" s="3"/>
      <c r="AD88" s="3"/>
      <c r="AE88" s="16" t="s">
        <v>141</v>
      </c>
      <c r="AF88" s="8"/>
      <c r="AG88" s="3">
        <v>10072089</v>
      </c>
      <c r="AH88" s="3">
        <v>9030980</v>
      </c>
      <c r="AI88" s="3">
        <v>15292304</v>
      </c>
      <c r="AJ88" s="3">
        <v>37008443</v>
      </c>
      <c r="AK88" s="3">
        <v>9794031</v>
      </c>
    </row>
    <row r="89" spans="4:37">
      <c r="D89" s="16" t="s">
        <v>142</v>
      </c>
      <c r="E89" s="26"/>
      <c r="F89" s="26"/>
      <c r="G89" s="163"/>
      <c r="H89" s="164"/>
      <c r="I89" s="165">
        <v>377</v>
      </c>
      <c r="J89" s="165">
        <v>26</v>
      </c>
      <c r="K89" s="165">
        <v>150</v>
      </c>
      <c r="L89" s="165">
        <v>70</v>
      </c>
      <c r="M89" s="165">
        <v>241</v>
      </c>
      <c r="N89" s="165">
        <v>390</v>
      </c>
      <c r="O89" s="165">
        <v>857</v>
      </c>
      <c r="P89" s="165">
        <v>32</v>
      </c>
      <c r="Q89" s="165">
        <v>314</v>
      </c>
      <c r="R89" s="165">
        <v>183</v>
      </c>
      <c r="S89" s="165">
        <v>185</v>
      </c>
      <c r="T89" s="165">
        <v>0</v>
      </c>
      <c r="U89" s="165">
        <v>15</v>
      </c>
      <c r="V89" s="165">
        <v>48</v>
      </c>
      <c r="W89" s="165">
        <v>0</v>
      </c>
      <c r="X89" s="165">
        <v>356</v>
      </c>
      <c r="Y89" s="165">
        <v>0</v>
      </c>
      <c r="Z89" s="2"/>
      <c r="AA89" s="2"/>
      <c r="AB89" s="2"/>
      <c r="AC89" s="2"/>
      <c r="AD89" s="2"/>
      <c r="AE89" s="16" t="s">
        <v>142</v>
      </c>
      <c r="AF89" s="8"/>
      <c r="AG89" s="3">
        <v>488857</v>
      </c>
      <c r="AH89" s="3">
        <v>657681</v>
      </c>
      <c r="AI89" s="3">
        <v>654081</v>
      </c>
      <c r="AJ89" s="3">
        <v>796666</v>
      </c>
      <c r="AK89" s="3">
        <v>872025</v>
      </c>
    </row>
    <row r="90" spans="4:37">
      <c r="D90" s="16" t="s">
        <v>143</v>
      </c>
      <c r="E90" s="26"/>
      <c r="F90" s="26"/>
      <c r="G90" s="163"/>
      <c r="H90" s="164"/>
      <c r="I90" s="165">
        <v>3</v>
      </c>
      <c r="J90" s="165">
        <v>68</v>
      </c>
      <c r="K90" s="165">
        <v>92</v>
      </c>
      <c r="L90" s="165">
        <v>81</v>
      </c>
      <c r="M90" s="165">
        <v>24</v>
      </c>
      <c r="N90" s="165">
        <v>339</v>
      </c>
      <c r="O90" s="165">
        <v>37</v>
      </c>
      <c r="P90" s="165">
        <v>123</v>
      </c>
      <c r="Q90" s="165">
        <v>22</v>
      </c>
      <c r="R90" s="165">
        <v>752</v>
      </c>
      <c r="S90" s="166">
        <v>1184</v>
      </c>
      <c r="T90" s="166">
        <v>1458</v>
      </c>
      <c r="U90" s="165">
        <v>89</v>
      </c>
      <c r="V90" s="165">
        <v>26</v>
      </c>
      <c r="W90" s="165">
        <v>863</v>
      </c>
      <c r="X90" s="165">
        <v>571</v>
      </c>
      <c r="Y90" s="165">
        <v>159</v>
      </c>
      <c r="Z90" s="3"/>
      <c r="AA90" s="3"/>
      <c r="AB90" s="3"/>
      <c r="AC90" s="3"/>
      <c r="AD90" s="3"/>
      <c r="AE90" s="16" t="s">
        <v>143</v>
      </c>
      <c r="AF90" s="8"/>
      <c r="AG90" s="3">
        <v>489873</v>
      </c>
      <c r="AH90" s="3">
        <v>591998</v>
      </c>
      <c r="AI90" s="3">
        <v>589418</v>
      </c>
      <c r="AJ90" s="3">
        <v>748332</v>
      </c>
      <c r="AK90" s="3">
        <v>743114</v>
      </c>
    </row>
    <row r="91" spans="4:37">
      <c r="D91" s="16" t="s">
        <v>144</v>
      </c>
      <c r="E91" s="26"/>
      <c r="F91" s="26"/>
      <c r="G91" s="163"/>
      <c r="H91" s="164"/>
      <c r="I91" s="165">
        <v>374</v>
      </c>
      <c r="J91" s="165">
        <v>-42</v>
      </c>
      <c r="K91" s="165">
        <v>59</v>
      </c>
      <c r="L91" s="165">
        <v>-11</v>
      </c>
      <c r="M91" s="165">
        <v>217</v>
      </c>
      <c r="N91" s="165">
        <v>52</v>
      </c>
      <c r="O91" s="165">
        <v>819</v>
      </c>
      <c r="P91" s="165">
        <v>-91</v>
      </c>
      <c r="Q91" s="165">
        <v>292</v>
      </c>
      <c r="R91" s="165">
        <v>-569</v>
      </c>
      <c r="S91" s="165">
        <v>-999</v>
      </c>
      <c r="T91" s="166">
        <v>-1458</v>
      </c>
      <c r="U91" s="165">
        <v>-73</v>
      </c>
      <c r="V91" s="165">
        <v>22</v>
      </c>
      <c r="W91" s="165">
        <v>-863</v>
      </c>
      <c r="X91" s="165">
        <v>-215</v>
      </c>
      <c r="Y91" s="165">
        <v>-159</v>
      </c>
      <c r="Z91" s="2"/>
      <c r="AA91" s="2"/>
      <c r="AB91" s="2"/>
      <c r="AC91" s="2"/>
      <c r="AD91" s="2"/>
      <c r="AE91" s="16" t="s">
        <v>144</v>
      </c>
      <c r="AF91" s="8"/>
      <c r="AG91" s="3">
        <v>-1016</v>
      </c>
      <c r="AH91" s="3">
        <v>65682</v>
      </c>
      <c r="AI91" s="3">
        <v>64663</v>
      </c>
      <c r="AJ91" s="3">
        <v>48334</v>
      </c>
      <c r="AK91" s="3">
        <v>128910</v>
      </c>
    </row>
    <row r="92" spans="4:37">
      <c r="D92" s="16" t="s">
        <v>145</v>
      </c>
      <c r="E92" s="26"/>
      <c r="F92" s="26"/>
      <c r="G92" s="163"/>
      <c r="H92" s="164"/>
      <c r="I92" s="166">
        <v>2262</v>
      </c>
      <c r="J92" s="166">
        <v>2820</v>
      </c>
      <c r="K92" s="165">
        <v>736</v>
      </c>
      <c r="L92" s="166">
        <v>4732</v>
      </c>
      <c r="M92" s="166">
        <v>9850</v>
      </c>
      <c r="N92" s="166">
        <v>18101</v>
      </c>
      <c r="O92" s="166">
        <v>23250</v>
      </c>
      <c r="P92" s="166">
        <v>20307</v>
      </c>
      <c r="Q92" s="166">
        <v>21543</v>
      </c>
      <c r="R92" s="166">
        <v>37415</v>
      </c>
      <c r="S92" s="166">
        <v>22234</v>
      </c>
      <c r="T92" s="166">
        <v>24352</v>
      </c>
      <c r="U92" s="166">
        <v>40576</v>
      </c>
      <c r="V92" s="166">
        <v>8133</v>
      </c>
      <c r="W92" s="166">
        <v>35524</v>
      </c>
      <c r="X92" s="166">
        <v>70492</v>
      </c>
      <c r="Y92" s="166">
        <v>129223</v>
      </c>
      <c r="Z92" s="3"/>
      <c r="AA92" s="3"/>
      <c r="AB92" s="3"/>
      <c r="AC92" s="3"/>
      <c r="AD92" s="3"/>
      <c r="AE92" s="16" t="s">
        <v>145</v>
      </c>
      <c r="AF92" s="8"/>
      <c r="AG92" s="3">
        <v>10071073</v>
      </c>
      <c r="AH92" s="3">
        <v>9096662</v>
      </c>
      <c r="AI92" s="3">
        <v>15356967</v>
      </c>
      <c r="AJ92" s="3">
        <v>37056778</v>
      </c>
      <c r="AK92" s="3">
        <v>9922941</v>
      </c>
    </row>
    <row r="93" spans="4:37">
      <c r="D93" s="16" t="s">
        <v>146</v>
      </c>
      <c r="E93" s="26"/>
      <c r="F93" s="26"/>
      <c r="G93" s="163"/>
      <c r="H93" s="164"/>
      <c r="I93" s="165">
        <v>0</v>
      </c>
      <c r="J93" s="165">
        <v>225</v>
      </c>
      <c r="K93" s="165">
        <v>121</v>
      </c>
      <c r="L93" s="165">
        <v>520</v>
      </c>
      <c r="M93" s="166">
        <v>1082</v>
      </c>
      <c r="N93" s="166">
        <v>1593</v>
      </c>
      <c r="O93" s="166">
        <v>3017</v>
      </c>
      <c r="P93" s="166">
        <v>4132</v>
      </c>
      <c r="Q93" s="166">
        <v>4332</v>
      </c>
      <c r="R93" s="166">
        <v>5424</v>
      </c>
      <c r="S93" s="166">
        <v>3199</v>
      </c>
      <c r="T93" s="166">
        <v>9671</v>
      </c>
      <c r="U93" s="166">
        <v>5937</v>
      </c>
      <c r="V93" s="166">
        <v>1382</v>
      </c>
      <c r="W93" s="166">
        <v>5408</v>
      </c>
      <c r="X93" s="166">
        <v>12557</v>
      </c>
      <c r="Y93" s="166">
        <v>20077</v>
      </c>
      <c r="Z93" s="3"/>
      <c r="AA93" s="3"/>
      <c r="AB93" s="3"/>
      <c r="AC93" s="3"/>
      <c r="AD93" s="3"/>
      <c r="AE93" s="16" t="s">
        <v>146</v>
      </c>
      <c r="AF93" s="8"/>
      <c r="AG93" s="3">
        <v>1506320</v>
      </c>
      <c r="AH93" s="3">
        <v>1603308</v>
      </c>
      <c r="AI93" s="3">
        <v>1784568</v>
      </c>
      <c r="AJ93" s="3">
        <v>2855306</v>
      </c>
      <c r="AK93" s="3">
        <v>1001020</v>
      </c>
    </row>
    <row r="94" spans="4:37">
      <c r="D94" s="16" t="s">
        <v>147</v>
      </c>
      <c r="E94" s="26"/>
      <c r="F94" s="26"/>
      <c r="G94" s="163"/>
      <c r="H94" s="164"/>
      <c r="I94" s="165">
        <v>0</v>
      </c>
      <c r="J94" s="165">
        <v>0</v>
      </c>
      <c r="K94" s="165">
        <v>0</v>
      </c>
      <c r="L94" s="165">
        <v>0</v>
      </c>
      <c r="M94" s="165">
        <v>0</v>
      </c>
      <c r="N94" s="165">
        <v>0</v>
      </c>
      <c r="O94" s="165">
        <v>0</v>
      </c>
      <c r="P94" s="165">
        <v>0</v>
      </c>
      <c r="Q94" s="165">
        <v>0</v>
      </c>
      <c r="R94" s="165">
        <v>0</v>
      </c>
      <c r="S94" s="165">
        <v>0</v>
      </c>
      <c r="T94" s="165">
        <v>0</v>
      </c>
      <c r="U94" s="165">
        <v>0</v>
      </c>
      <c r="V94" s="165">
        <v>0</v>
      </c>
      <c r="W94" s="165">
        <v>0</v>
      </c>
      <c r="X94" s="165">
        <v>0</v>
      </c>
      <c r="Y94" s="165">
        <v>0</v>
      </c>
      <c r="Z94" s="2"/>
      <c r="AA94" s="2"/>
      <c r="AB94" s="2"/>
      <c r="AC94" s="2"/>
      <c r="AD94" s="2"/>
      <c r="AE94" s="16" t="s">
        <v>147</v>
      </c>
      <c r="AF94" s="8"/>
      <c r="AG94" s="3">
        <v>-35798</v>
      </c>
      <c r="AH94" s="3">
        <v>-84894</v>
      </c>
      <c r="AI94" s="3">
        <v>66235</v>
      </c>
      <c r="AJ94" s="3">
        <v>-319484</v>
      </c>
      <c r="AK94" s="3">
        <v>477492</v>
      </c>
    </row>
    <row r="95" spans="4:37">
      <c r="D95" s="16" t="s">
        <v>148</v>
      </c>
      <c r="E95" s="26"/>
      <c r="F95" s="26"/>
      <c r="G95" s="163"/>
      <c r="H95" s="164"/>
      <c r="I95" s="165">
        <v>0</v>
      </c>
      <c r="J95" s="165">
        <v>225</v>
      </c>
      <c r="K95" s="165">
        <v>121</v>
      </c>
      <c r="L95" s="165">
        <v>520</v>
      </c>
      <c r="M95" s="166">
        <v>1082</v>
      </c>
      <c r="N95" s="166">
        <v>1593</v>
      </c>
      <c r="O95" s="166">
        <v>3017</v>
      </c>
      <c r="P95" s="166">
        <v>4132</v>
      </c>
      <c r="Q95" s="166">
        <v>4332</v>
      </c>
      <c r="R95" s="166">
        <v>5424</v>
      </c>
      <c r="S95" s="166">
        <v>3199</v>
      </c>
      <c r="T95" s="166">
        <v>9671</v>
      </c>
      <c r="U95" s="166">
        <v>5937</v>
      </c>
      <c r="V95" s="166">
        <v>1382</v>
      </c>
      <c r="W95" s="166">
        <v>5408</v>
      </c>
      <c r="X95" s="166">
        <v>12557</v>
      </c>
      <c r="Y95" s="166">
        <v>20077</v>
      </c>
      <c r="Z95" s="3"/>
      <c r="AA95" s="3"/>
      <c r="AB95" s="3"/>
      <c r="AC95" s="3"/>
      <c r="AD95" s="3"/>
      <c r="AE95" s="16" t="s">
        <v>148</v>
      </c>
      <c r="AF95" s="8"/>
      <c r="AG95" s="3">
        <v>1470522</v>
      </c>
      <c r="AH95" s="3">
        <v>1518414</v>
      </c>
      <c r="AI95" s="3">
        <v>1850803</v>
      </c>
      <c r="AJ95" s="3">
        <v>2535823</v>
      </c>
      <c r="AK95" s="3">
        <v>1478512</v>
      </c>
    </row>
    <row r="96" spans="4:37" ht="30">
      <c r="D96" s="16" t="s">
        <v>149</v>
      </c>
      <c r="E96" s="26"/>
      <c r="F96" s="26"/>
      <c r="G96" s="163"/>
      <c r="H96" s="164"/>
      <c r="I96" s="166">
        <v>2262</v>
      </c>
      <c r="J96" s="166">
        <v>2595</v>
      </c>
      <c r="K96" s="165">
        <v>615</v>
      </c>
      <c r="L96" s="166">
        <v>4212</v>
      </c>
      <c r="M96" s="166">
        <v>8768</v>
      </c>
      <c r="N96" s="166">
        <v>16508</v>
      </c>
      <c r="O96" s="166">
        <v>20232</v>
      </c>
      <c r="P96" s="166">
        <v>16175</v>
      </c>
      <c r="Q96" s="166">
        <v>17211</v>
      </c>
      <c r="R96" s="166">
        <v>31991</v>
      </c>
      <c r="S96" s="166">
        <v>19036</v>
      </c>
      <c r="T96" s="166">
        <v>14681</v>
      </c>
      <c r="U96" s="166">
        <v>34640</v>
      </c>
      <c r="V96" s="166">
        <v>6751</v>
      </c>
      <c r="W96" s="166">
        <v>30116</v>
      </c>
      <c r="X96" s="166">
        <v>57935</v>
      </c>
      <c r="Y96" s="166">
        <v>109146</v>
      </c>
      <c r="Z96" s="3"/>
      <c r="AA96" s="3"/>
      <c r="AB96" s="3"/>
      <c r="AC96" s="3"/>
      <c r="AD96" s="3"/>
      <c r="AE96" s="16" t="s">
        <v>149</v>
      </c>
      <c r="AF96" s="8"/>
      <c r="AG96" s="3">
        <v>8600551</v>
      </c>
      <c r="AH96" s="3">
        <v>7578248</v>
      </c>
      <c r="AI96" s="3">
        <v>13506164</v>
      </c>
      <c r="AJ96" s="3">
        <v>34520955</v>
      </c>
      <c r="AK96" s="3">
        <v>8444429</v>
      </c>
    </row>
    <row r="97" spans="4:37">
      <c r="D97" s="16" t="s">
        <v>150</v>
      </c>
      <c r="E97" s="26"/>
      <c r="F97" s="26"/>
      <c r="G97" s="163"/>
      <c r="H97" s="164"/>
      <c r="I97" s="165">
        <v>0</v>
      </c>
      <c r="J97" s="165">
        <v>0</v>
      </c>
      <c r="K97" s="165">
        <v>0</v>
      </c>
      <c r="L97" s="165">
        <v>0</v>
      </c>
      <c r="M97" s="165">
        <v>0</v>
      </c>
      <c r="N97" s="165">
        <v>0</v>
      </c>
      <c r="O97" s="165">
        <v>0</v>
      </c>
      <c r="P97" s="165">
        <v>0</v>
      </c>
      <c r="Q97" s="165">
        <v>0</v>
      </c>
      <c r="R97" s="165">
        <v>0</v>
      </c>
      <c r="S97" s="165">
        <v>0</v>
      </c>
      <c r="T97" s="165">
        <v>0</v>
      </c>
      <c r="U97" s="165">
        <v>0</v>
      </c>
      <c r="V97" s="165">
        <v>0</v>
      </c>
      <c r="W97" s="165">
        <v>0</v>
      </c>
      <c r="X97" s="165">
        <v>0</v>
      </c>
      <c r="Y97" s="165">
        <v>0</v>
      </c>
      <c r="Z97" s="2"/>
      <c r="AA97" s="2"/>
      <c r="AB97" s="2"/>
      <c r="AC97" s="2"/>
      <c r="AD97" s="2"/>
      <c r="AE97" s="16" t="s">
        <v>150</v>
      </c>
      <c r="AF97" s="8"/>
      <c r="AG97" s="3">
        <v>27536</v>
      </c>
      <c r="AH97" s="3">
        <v>50805</v>
      </c>
      <c r="AI97" s="3">
        <v>55864</v>
      </c>
      <c r="AJ97" s="3">
        <v>42812</v>
      </c>
      <c r="AK97" s="3">
        <v>-39081</v>
      </c>
    </row>
    <row r="98" spans="4:37" ht="30">
      <c r="D98" s="16" t="s">
        <v>151</v>
      </c>
      <c r="E98" s="26"/>
      <c r="F98" s="26"/>
      <c r="G98" s="163"/>
      <c r="H98" s="164"/>
      <c r="I98" s="166">
        <v>2262</v>
      </c>
      <c r="J98" s="166">
        <v>2595</v>
      </c>
      <c r="K98" s="165">
        <v>615</v>
      </c>
      <c r="L98" s="166">
        <v>4212</v>
      </c>
      <c r="M98" s="166">
        <v>8768</v>
      </c>
      <c r="N98" s="166">
        <v>16508</v>
      </c>
      <c r="O98" s="166">
        <v>20232</v>
      </c>
      <c r="P98" s="166">
        <v>16175</v>
      </c>
      <c r="Q98" s="166">
        <v>17211</v>
      </c>
      <c r="R98" s="166">
        <v>31991</v>
      </c>
      <c r="S98" s="166">
        <v>19036</v>
      </c>
      <c r="T98" s="166">
        <v>14681</v>
      </c>
      <c r="U98" s="166">
        <v>34640</v>
      </c>
      <c r="V98" s="166">
        <v>6751</v>
      </c>
      <c r="W98" s="166">
        <v>30116</v>
      </c>
      <c r="X98" s="166">
        <v>57935</v>
      </c>
      <c r="Y98" s="166">
        <v>109146</v>
      </c>
      <c r="Z98" s="3"/>
      <c r="AA98" s="3"/>
      <c r="AB98" s="3"/>
      <c r="AC98" s="3"/>
      <c r="AD98" s="3"/>
      <c r="AE98" s="16" t="s">
        <v>151</v>
      </c>
      <c r="AF98" s="8"/>
      <c r="AG98" s="3">
        <v>8573014</v>
      </c>
      <c r="AH98" s="3">
        <v>7527443</v>
      </c>
      <c r="AI98" s="3">
        <v>13450300</v>
      </c>
      <c r="AJ98" s="3">
        <v>34478143</v>
      </c>
      <c r="AK98" s="3">
        <v>8483511</v>
      </c>
    </row>
    <row r="99" spans="4:37">
      <c r="L99" s="1"/>
      <c r="M99" s="1"/>
      <c r="N99" s="1"/>
      <c r="O99" s="1"/>
      <c r="P99" s="1"/>
      <c r="Q99" s="1"/>
      <c r="R99" s="1"/>
      <c r="S99" s="1"/>
      <c r="T99" s="1"/>
      <c r="U99" s="1"/>
      <c r="V99" s="1"/>
      <c r="W99" s="1"/>
      <c r="X99" s="1"/>
      <c r="Y99" s="3">
        <f t="shared" ref="Y99" si="10">AK99</f>
        <v>0</v>
      </c>
      <c r="Z99" s="1"/>
      <c r="AA99" s="1"/>
      <c r="AB99" s="1"/>
      <c r="AC99" s="1"/>
      <c r="AD99" s="1"/>
      <c r="AE99" s="1"/>
    </row>
    <row r="100" spans="4:37">
      <c r="D100" s="12" t="s">
        <v>152</v>
      </c>
      <c r="E100" s="22"/>
      <c r="F100" s="22"/>
      <c r="H100" s="12"/>
      <c r="I100" s="8"/>
      <c r="J100" s="2"/>
      <c r="K100" s="2"/>
      <c r="L100" s="2"/>
      <c r="M100" s="2"/>
      <c r="N100" s="2"/>
      <c r="O100" s="2"/>
      <c r="P100" s="2"/>
      <c r="Q100" s="2"/>
      <c r="R100" s="2"/>
      <c r="S100" s="2"/>
      <c r="T100" s="2"/>
      <c r="U100" s="2"/>
      <c r="V100" s="2"/>
      <c r="W100" s="2"/>
      <c r="X100" s="2"/>
      <c r="Y100" s="3"/>
      <c r="Z100" s="2"/>
      <c r="AA100" s="2"/>
      <c r="AB100" s="2"/>
      <c r="AC100" s="2"/>
      <c r="AD100" s="2"/>
      <c r="AE100" s="12" t="s">
        <v>152</v>
      </c>
      <c r="AF100" s="8"/>
      <c r="AG100" s="2"/>
      <c r="AH100" s="2"/>
      <c r="AI100" s="2"/>
      <c r="AJ100" s="2"/>
      <c r="AK100" s="2"/>
    </row>
    <row r="101" spans="4:37">
      <c r="D101" s="18" t="s">
        <v>153</v>
      </c>
      <c r="E101" s="28"/>
      <c r="F101" s="28"/>
      <c r="H101" s="18"/>
      <c r="I101" s="8"/>
      <c r="J101" s="3"/>
      <c r="K101" s="3"/>
      <c r="L101" s="3"/>
      <c r="M101" s="3"/>
      <c r="N101" s="3"/>
      <c r="O101" s="3"/>
      <c r="P101" s="3"/>
      <c r="Q101" s="3"/>
      <c r="R101" s="3"/>
      <c r="S101" s="3"/>
      <c r="T101" s="3"/>
      <c r="U101" s="3"/>
      <c r="V101" s="3"/>
      <c r="W101" s="3"/>
      <c r="X101" s="3"/>
      <c r="Y101" s="3"/>
      <c r="Z101" s="3"/>
      <c r="AA101" s="3"/>
      <c r="AB101" s="3"/>
      <c r="AC101" s="3"/>
      <c r="AD101" s="3"/>
      <c r="AE101" s="18" t="s">
        <v>153</v>
      </c>
      <c r="AF101" s="8"/>
      <c r="AG101" s="3">
        <v>10071073</v>
      </c>
      <c r="AH101" s="3">
        <v>9096662</v>
      </c>
      <c r="AI101" s="3">
        <v>15356967</v>
      </c>
      <c r="AJ101" s="3">
        <v>37056778</v>
      </c>
      <c r="AK101" s="3">
        <v>9922941</v>
      </c>
    </row>
    <row r="102" spans="4:37">
      <c r="D102" s="13" t="s">
        <v>154</v>
      </c>
      <c r="E102" s="23"/>
      <c r="F102" s="23"/>
      <c r="H102" s="13"/>
      <c r="I102" s="8"/>
      <c r="J102" s="3"/>
      <c r="K102" s="3"/>
      <c r="L102" s="3"/>
      <c r="M102" s="3"/>
      <c r="N102" s="3"/>
      <c r="O102" s="3"/>
      <c r="P102" s="3"/>
      <c r="Q102" s="3"/>
      <c r="R102" s="3"/>
      <c r="S102" s="3"/>
      <c r="T102" s="3"/>
      <c r="U102" s="3"/>
      <c r="V102" s="3"/>
      <c r="W102" s="3"/>
      <c r="X102" s="3"/>
      <c r="Y102" s="3"/>
      <c r="Z102" s="3"/>
      <c r="AA102" s="3"/>
      <c r="AB102" s="3"/>
      <c r="AC102" s="3"/>
      <c r="AD102" s="3"/>
      <c r="AE102" s="13" t="s">
        <v>154</v>
      </c>
      <c r="AF102" s="8"/>
      <c r="AG102" s="3">
        <v>2669441</v>
      </c>
      <c r="AH102" s="3">
        <v>3262168</v>
      </c>
      <c r="AI102" s="3">
        <v>6575371</v>
      </c>
      <c r="AJ102" s="3">
        <v>7152361</v>
      </c>
      <c r="AK102" s="3">
        <v>9368386</v>
      </c>
    </row>
    <row r="103" spans="4:37">
      <c r="D103" s="15" t="s">
        <v>155</v>
      </c>
      <c r="E103" s="25"/>
      <c r="F103" s="25"/>
      <c r="H103" s="6"/>
      <c r="I103" s="6"/>
      <c r="J103" s="4"/>
      <c r="K103" s="4"/>
      <c r="L103" s="4"/>
      <c r="M103" s="4"/>
      <c r="N103" s="4"/>
      <c r="O103" s="4"/>
      <c r="P103" s="4"/>
      <c r="Q103" s="4"/>
      <c r="R103" s="4"/>
      <c r="S103" s="4"/>
      <c r="T103" s="4"/>
      <c r="U103" s="4"/>
      <c r="V103" s="4"/>
      <c r="W103" s="4"/>
      <c r="X103" s="4"/>
      <c r="Y103" s="3"/>
      <c r="Z103" s="4"/>
      <c r="AA103" s="4"/>
      <c r="AB103" s="4"/>
      <c r="AC103" s="4"/>
      <c r="AD103" s="4"/>
      <c r="AE103" s="15" t="s">
        <v>155</v>
      </c>
      <c r="AF103" s="8"/>
      <c r="AG103" s="4">
        <v>2259594</v>
      </c>
      <c r="AH103" s="4">
        <v>2593233</v>
      </c>
      <c r="AI103" s="4">
        <v>4775782</v>
      </c>
      <c r="AJ103" s="4">
        <v>6076516</v>
      </c>
      <c r="AK103" s="4">
        <v>6759462</v>
      </c>
    </row>
    <row r="104" spans="4:37">
      <c r="D104" s="15" t="s">
        <v>156</v>
      </c>
      <c r="E104" s="25"/>
      <c r="F104" s="25"/>
      <c r="H104" s="15"/>
      <c r="I104" s="8"/>
      <c r="J104" s="4"/>
      <c r="K104" s="4"/>
      <c r="L104" s="4"/>
      <c r="M104" s="5"/>
      <c r="N104" s="4"/>
      <c r="O104" s="4"/>
      <c r="P104" s="4"/>
      <c r="Q104" s="4"/>
      <c r="R104" s="4"/>
      <c r="S104" s="4"/>
      <c r="T104" s="4"/>
      <c r="U104" s="4"/>
      <c r="V104" s="4"/>
      <c r="W104" s="4"/>
      <c r="X104" s="4"/>
      <c r="Y104" s="3"/>
      <c r="Z104" s="4"/>
      <c r="AA104" s="4"/>
      <c r="AB104" s="4"/>
      <c r="AC104" s="4"/>
      <c r="AD104" s="4"/>
      <c r="AE104" s="15" t="s">
        <v>156</v>
      </c>
      <c r="AF104" s="8"/>
      <c r="AG104" s="4">
        <v>-72990</v>
      </c>
      <c r="AH104" s="4">
        <v>-5773</v>
      </c>
      <c r="AI104" s="4">
        <v>28314</v>
      </c>
      <c r="AJ104" s="4">
        <v>169166</v>
      </c>
      <c r="AK104" s="4">
        <v>1010922</v>
      </c>
    </row>
    <row r="105" spans="4:37">
      <c r="D105" s="15" t="s">
        <v>157</v>
      </c>
      <c r="E105" s="25"/>
      <c r="F105" s="25"/>
      <c r="H105" s="15"/>
      <c r="I105" s="8"/>
      <c r="J105" s="5"/>
      <c r="K105" s="5"/>
      <c r="L105" s="5"/>
      <c r="M105" s="4"/>
      <c r="N105" s="5"/>
      <c r="O105" s="5"/>
      <c r="P105" s="5"/>
      <c r="Q105" s="5"/>
      <c r="R105" s="5"/>
      <c r="S105" s="5"/>
      <c r="T105" s="5"/>
      <c r="U105" s="5"/>
      <c r="V105" s="5"/>
      <c r="W105" s="5"/>
      <c r="X105" s="5"/>
      <c r="Y105" s="3"/>
      <c r="Z105" s="5"/>
      <c r="AA105" s="5"/>
      <c r="AB105" s="5"/>
      <c r="AC105" s="5"/>
      <c r="AD105" s="5"/>
      <c r="AE105" s="15" t="s">
        <v>157</v>
      </c>
      <c r="AF105" s="8"/>
      <c r="AG105" s="5">
        <v>0</v>
      </c>
      <c r="AH105" s="5">
        <v>0</v>
      </c>
      <c r="AI105" s="5">
        <v>0</v>
      </c>
      <c r="AJ105" s="5">
        <v>0</v>
      </c>
      <c r="AK105" s="5">
        <v>0</v>
      </c>
    </row>
    <row r="106" spans="4:37">
      <c r="D106" s="15" t="s">
        <v>158</v>
      </c>
      <c r="E106" s="25"/>
      <c r="F106" s="25"/>
      <c r="H106" s="15"/>
      <c r="I106" s="8"/>
      <c r="J106" s="5"/>
      <c r="K106" s="5"/>
      <c r="L106" s="5"/>
      <c r="M106" s="5"/>
      <c r="N106" s="5"/>
      <c r="O106" s="5"/>
      <c r="P106" s="5"/>
      <c r="Q106" s="5"/>
      <c r="R106" s="5"/>
      <c r="S106" s="5"/>
      <c r="T106" s="5"/>
      <c r="U106" s="5"/>
      <c r="V106" s="5"/>
      <c r="W106" s="5"/>
      <c r="X106" s="5"/>
      <c r="Y106" s="3"/>
      <c r="Z106" s="5"/>
      <c r="AA106" s="5"/>
      <c r="AB106" s="5"/>
      <c r="AC106" s="5"/>
      <c r="AD106" s="5"/>
      <c r="AE106" s="15" t="s">
        <v>158</v>
      </c>
      <c r="AF106" s="8"/>
      <c r="AG106" s="5">
        <v>0</v>
      </c>
      <c r="AH106" s="5">
        <v>0</v>
      </c>
      <c r="AI106" s="5">
        <v>0</v>
      </c>
      <c r="AJ106" s="5">
        <v>0</v>
      </c>
      <c r="AK106" s="5">
        <v>0</v>
      </c>
    </row>
    <row r="107" spans="4:37">
      <c r="D107" s="15" t="s">
        <v>159</v>
      </c>
      <c r="E107" s="25"/>
      <c r="F107" s="25"/>
      <c r="H107" s="15"/>
      <c r="I107" s="8"/>
      <c r="J107" s="4"/>
      <c r="K107" s="4"/>
      <c r="L107" s="5"/>
      <c r="M107" s="4"/>
      <c r="N107" s="4"/>
      <c r="O107" s="4"/>
      <c r="P107" s="4"/>
      <c r="Q107" s="4"/>
      <c r="R107" s="4"/>
      <c r="S107" s="4"/>
      <c r="T107" s="4"/>
      <c r="U107" s="4"/>
      <c r="V107" s="4"/>
      <c r="W107" s="4"/>
      <c r="X107" s="4"/>
      <c r="Y107" s="3"/>
      <c r="Z107" s="5"/>
      <c r="AA107" s="5"/>
      <c r="AB107" s="5"/>
      <c r="AC107" s="5"/>
      <c r="AD107" s="5"/>
      <c r="AE107" s="15" t="s">
        <v>159</v>
      </c>
      <c r="AF107" s="8"/>
      <c r="AG107" s="4">
        <v>29911</v>
      </c>
      <c r="AH107" s="4">
        <v>24184</v>
      </c>
      <c r="AI107" s="4">
        <v>52079</v>
      </c>
      <c r="AJ107" s="4">
        <v>41939</v>
      </c>
      <c r="AK107" s="4">
        <v>333983</v>
      </c>
    </row>
    <row r="108" spans="4:37">
      <c r="D108" s="15" t="s">
        <v>160</v>
      </c>
      <c r="E108" s="25"/>
      <c r="F108" s="25"/>
      <c r="H108" s="15"/>
      <c r="I108" s="8"/>
      <c r="J108" s="5"/>
      <c r="K108" s="5"/>
      <c r="L108" s="5"/>
      <c r="M108" s="5"/>
      <c r="N108" s="5"/>
      <c r="O108" s="5"/>
      <c r="P108" s="5"/>
      <c r="Q108" s="5"/>
      <c r="R108" s="5"/>
      <c r="S108" s="5"/>
      <c r="T108" s="5"/>
      <c r="U108" s="5"/>
      <c r="V108" s="5"/>
      <c r="W108" s="5"/>
      <c r="X108" s="5"/>
      <c r="Y108" s="3"/>
      <c r="Z108" s="5"/>
      <c r="AA108" s="5"/>
      <c r="AB108" s="5"/>
      <c r="AC108" s="5"/>
      <c r="AD108" s="5"/>
      <c r="AE108" s="15" t="s">
        <v>160</v>
      </c>
      <c r="AF108" s="8"/>
      <c r="AG108" s="5">
        <v>0</v>
      </c>
      <c r="AH108" s="5">
        <v>0</v>
      </c>
      <c r="AI108" s="5">
        <v>0</v>
      </c>
      <c r="AJ108" s="5">
        <v>0</v>
      </c>
      <c r="AK108" s="5">
        <v>0</v>
      </c>
    </row>
    <row r="109" spans="4:37">
      <c r="D109" s="15" t="s">
        <v>161</v>
      </c>
      <c r="E109" s="25"/>
      <c r="F109" s="25"/>
      <c r="H109" s="15"/>
      <c r="I109" s="8"/>
      <c r="J109" s="4"/>
      <c r="K109" s="4"/>
      <c r="L109" s="4"/>
      <c r="M109" s="4"/>
      <c r="N109" s="4"/>
      <c r="O109" s="4"/>
      <c r="P109" s="4"/>
      <c r="Q109" s="4"/>
      <c r="R109" s="4"/>
      <c r="S109" s="4"/>
      <c r="T109" s="4"/>
      <c r="U109" s="4"/>
      <c r="V109" s="4"/>
      <c r="W109" s="4"/>
      <c r="X109" s="4"/>
      <c r="Y109" s="3"/>
      <c r="Z109" s="4"/>
      <c r="AA109" s="4"/>
      <c r="AB109" s="4"/>
      <c r="AC109" s="4"/>
      <c r="AD109" s="4"/>
      <c r="AE109" s="15" t="s">
        <v>161</v>
      </c>
      <c r="AF109" s="8"/>
      <c r="AG109" s="4">
        <v>-86935</v>
      </c>
      <c r="AH109" s="4">
        <v>-286185</v>
      </c>
      <c r="AI109" s="4">
        <v>-472484</v>
      </c>
      <c r="AJ109" s="4">
        <v>-1661083</v>
      </c>
      <c r="AK109" s="4">
        <v>-1819619</v>
      </c>
    </row>
    <row r="110" spans="4:37">
      <c r="D110" s="15" t="s">
        <v>162</v>
      </c>
      <c r="E110" s="25"/>
      <c r="F110" s="25"/>
      <c r="H110" s="15"/>
      <c r="I110" s="8"/>
      <c r="J110" s="5"/>
      <c r="K110" s="5"/>
      <c r="L110" s="5"/>
      <c r="M110" s="5"/>
      <c r="N110" s="5"/>
      <c r="O110" s="5"/>
      <c r="P110" s="5"/>
      <c r="Q110" s="5"/>
      <c r="R110" s="5"/>
      <c r="S110" s="5"/>
      <c r="T110" s="5"/>
      <c r="U110" s="5"/>
      <c r="V110" s="5"/>
      <c r="W110" s="5"/>
      <c r="X110" s="5"/>
      <c r="Y110" s="3"/>
      <c r="Z110" s="5"/>
      <c r="AA110" s="5"/>
      <c r="AB110" s="5"/>
      <c r="AC110" s="5"/>
      <c r="AD110" s="5"/>
      <c r="AE110" s="15" t="s">
        <v>162</v>
      </c>
      <c r="AF110" s="8"/>
      <c r="AG110" s="5">
        <v>0</v>
      </c>
      <c r="AH110" s="5">
        <v>0</v>
      </c>
      <c r="AI110" s="5">
        <v>0</v>
      </c>
      <c r="AJ110" s="5">
        <v>0</v>
      </c>
      <c r="AK110" s="5">
        <v>0</v>
      </c>
    </row>
    <row r="111" spans="4:37">
      <c r="D111" s="15" t="s">
        <v>163</v>
      </c>
      <c r="E111" s="25"/>
      <c r="F111" s="25"/>
      <c r="H111" s="15"/>
      <c r="I111" s="8"/>
      <c r="J111" s="5"/>
      <c r="K111" s="5"/>
      <c r="L111" s="5"/>
      <c r="M111" s="5"/>
      <c r="N111" s="5"/>
      <c r="O111" s="5"/>
      <c r="P111" s="5"/>
      <c r="Q111" s="5"/>
      <c r="R111" s="5"/>
      <c r="S111" s="5"/>
      <c r="T111" s="5"/>
      <c r="U111" s="5"/>
      <c r="V111" s="5"/>
      <c r="W111" s="5"/>
      <c r="X111" s="5"/>
      <c r="Y111" s="3"/>
      <c r="Z111" s="5"/>
      <c r="AA111" s="5"/>
      <c r="AB111" s="5"/>
      <c r="AC111" s="5"/>
      <c r="AD111" s="5"/>
      <c r="AE111" s="15" t="s">
        <v>163</v>
      </c>
      <c r="AF111" s="8"/>
      <c r="AG111" s="5">
        <v>0</v>
      </c>
      <c r="AH111" s="5">
        <v>0</v>
      </c>
      <c r="AI111" s="5">
        <v>0</v>
      </c>
      <c r="AJ111" s="5">
        <v>0</v>
      </c>
      <c r="AK111" s="5">
        <v>0</v>
      </c>
    </row>
    <row r="112" spans="4:37">
      <c r="D112" s="15" t="s">
        <v>164</v>
      </c>
      <c r="E112" s="25"/>
      <c r="F112" s="25"/>
      <c r="H112" s="15"/>
      <c r="I112" s="8"/>
      <c r="J112" s="4"/>
      <c r="K112" s="4"/>
      <c r="L112" s="4"/>
      <c r="M112" s="4"/>
      <c r="N112" s="4"/>
      <c r="O112" s="4"/>
      <c r="P112" s="4"/>
      <c r="Q112" s="4"/>
      <c r="R112" s="4"/>
      <c r="S112" s="4"/>
      <c r="T112" s="4"/>
      <c r="U112" s="4"/>
      <c r="V112" s="4"/>
      <c r="W112" s="4"/>
      <c r="X112" s="4"/>
      <c r="Y112" s="3"/>
      <c r="Z112" s="4"/>
      <c r="AA112" s="4"/>
      <c r="AB112" s="4"/>
      <c r="AC112" s="4"/>
      <c r="AD112" s="4"/>
      <c r="AE112" s="15" t="s">
        <v>164</v>
      </c>
      <c r="AF112" s="8"/>
      <c r="AG112" s="4">
        <v>539861</v>
      </c>
      <c r="AH112" s="4">
        <v>936710</v>
      </c>
      <c r="AI112" s="4">
        <v>2191681</v>
      </c>
      <c r="AJ112" s="4">
        <v>2525823</v>
      </c>
      <c r="AK112" s="4">
        <v>3083638</v>
      </c>
    </row>
    <row r="113" spans="4:37">
      <c r="D113" s="15" t="s">
        <v>165</v>
      </c>
      <c r="E113" s="25"/>
      <c r="F113" s="25"/>
      <c r="H113" s="15"/>
      <c r="I113" s="8"/>
      <c r="J113" s="5"/>
      <c r="K113" s="5"/>
      <c r="L113" s="5"/>
      <c r="M113" s="5"/>
      <c r="N113" s="5"/>
      <c r="O113" s="4"/>
      <c r="P113" s="5"/>
      <c r="Q113" s="5"/>
      <c r="R113" s="5"/>
      <c r="S113" s="5"/>
      <c r="T113" s="5"/>
      <c r="U113" s="5"/>
      <c r="V113" s="5"/>
      <c r="W113" s="5"/>
      <c r="X113" s="5"/>
      <c r="Y113" s="3"/>
      <c r="Z113" s="5"/>
      <c r="AA113" s="5"/>
      <c r="AB113" s="5"/>
      <c r="AC113" s="5"/>
      <c r="AD113" s="5"/>
      <c r="AE113" s="15" t="s">
        <v>165</v>
      </c>
      <c r="AF113" s="8"/>
      <c r="AG113" s="5">
        <v>0</v>
      </c>
      <c r="AH113" s="5">
        <v>0</v>
      </c>
      <c r="AI113" s="5">
        <v>0</v>
      </c>
      <c r="AJ113" s="5">
        <v>0</v>
      </c>
      <c r="AK113" s="5">
        <v>0</v>
      </c>
    </row>
    <row r="114" spans="4:37" ht="30">
      <c r="D114" s="13" t="s">
        <v>166</v>
      </c>
      <c r="E114" s="23"/>
      <c r="F114" s="23"/>
      <c r="H114" s="13"/>
      <c r="I114" s="8"/>
      <c r="J114" s="3"/>
      <c r="K114" s="3"/>
      <c r="L114" s="3"/>
      <c r="M114" s="3"/>
      <c r="N114" s="3"/>
      <c r="O114" s="3"/>
      <c r="P114" s="3"/>
      <c r="Q114" s="3"/>
      <c r="R114" s="3"/>
      <c r="S114" s="3"/>
      <c r="T114" s="3"/>
      <c r="U114" s="3"/>
      <c r="V114" s="3"/>
      <c r="W114" s="3"/>
      <c r="X114" s="3"/>
      <c r="Y114" s="3"/>
      <c r="Z114" s="3"/>
      <c r="AA114" s="3"/>
      <c r="AB114" s="3"/>
      <c r="AC114" s="3"/>
      <c r="AD114" s="3"/>
      <c r="AE114" s="13" t="s">
        <v>166</v>
      </c>
      <c r="AF114" s="8"/>
      <c r="AG114" s="3">
        <v>12740514</v>
      </c>
      <c r="AH114" s="3">
        <v>12358831</v>
      </c>
      <c r="AI114" s="3">
        <v>21932338</v>
      </c>
      <c r="AJ114" s="3">
        <v>44209139</v>
      </c>
      <c r="AK114" s="3">
        <v>19291327</v>
      </c>
    </row>
    <row r="115" spans="4:37">
      <c r="D115" s="15" t="s">
        <v>167</v>
      </c>
      <c r="E115" s="25"/>
      <c r="F115" s="25"/>
      <c r="H115" s="15"/>
      <c r="I115" s="8"/>
      <c r="J115" s="4"/>
      <c r="K115" s="4"/>
      <c r="L115" s="4"/>
      <c r="M115" s="4"/>
      <c r="N115" s="4"/>
      <c r="O115" s="4"/>
      <c r="P115" s="4"/>
      <c r="Q115" s="4"/>
      <c r="R115" s="4"/>
      <c r="S115" s="4"/>
      <c r="T115" s="4"/>
      <c r="U115" s="4"/>
      <c r="V115" s="4"/>
      <c r="W115" s="4"/>
      <c r="X115" s="4"/>
      <c r="Y115" s="3"/>
      <c r="Z115" s="4"/>
      <c r="AA115" s="4"/>
      <c r="AB115" s="4"/>
      <c r="AC115" s="4"/>
      <c r="AD115" s="4"/>
      <c r="AE115" s="15" t="s">
        <v>167</v>
      </c>
      <c r="AF115" s="8"/>
      <c r="AG115" s="4">
        <v>-1423157</v>
      </c>
      <c r="AH115" s="4">
        <v>-288520</v>
      </c>
      <c r="AI115" s="4">
        <v>-3374026</v>
      </c>
      <c r="AJ115" s="4">
        <v>-3039386</v>
      </c>
      <c r="AK115" s="4">
        <v>4711118</v>
      </c>
    </row>
    <row r="116" spans="4:37">
      <c r="D116" s="15" t="s">
        <v>168</v>
      </c>
      <c r="E116" s="25"/>
      <c r="F116" s="25"/>
      <c r="H116" s="15"/>
      <c r="I116" s="8"/>
      <c r="J116" s="4"/>
      <c r="K116" s="4"/>
      <c r="L116" s="4"/>
      <c r="M116" s="4"/>
      <c r="N116" s="4"/>
      <c r="O116" s="4"/>
      <c r="P116" s="4"/>
      <c r="Q116" s="4"/>
      <c r="R116" s="4"/>
      <c r="S116" s="4"/>
      <c r="T116" s="4"/>
      <c r="U116" s="4"/>
      <c r="V116" s="4"/>
      <c r="W116" s="4"/>
      <c r="X116" s="4"/>
      <c r="Y116" s="3"/>
      <c r="Z116" s="4"/>
      <c r="AA116" s="4"/>
      <c r="AB116" s="4"/>
      <c r="AC116" s="4"/>
      <c r="AD116" s="4"/>
      <c r="AE116" s="15" t="s">
        <v>168</v>
      </c>
      <c r="AF116" s="8"/>
      <c r="AG116" s="4">
        <v>-2301594</v>
      </c>
      <c r="AH116" s="4">
        <v>-5132237</v>
      </c>
      <c r="AI116" s="4">
        <v>-7061025</v>
      </c>
      <c r="AJ116" s="4">
        <v>-16949193</v>
      </c>
      <c r="AK116" s="4">
        <v>8023195</v>
      </c>
    </row>
    <row r="117" spans="4:37" ht="30">
      <c r="D117" s="15" t="s">
        <v>169</v>
      </c>
      <c r="E117" s="25"/>
      <c r="F117" s="25"/>
      <c r="H117" s="15"/>
      <c r="I117" s="8"/>
      <c r="J117" s="4"/>
      <c r="K117" s="4"/>
      <c r="L117" s="4"/>
      <c r="M117" s="4"/>
      <c r="N117" s="4"/>
      <c r="O117" s="4"/>
      <c r="P117" s="4"/>
      <c r="Q117" s="4"/>
      <c r="R117" s="4"/>
      <c r="S117" s="4"/>
      <c r="T117" s="4"/>
      <c r="U117" s="4"/>
      <c r="V117" s="4"/>
      <c r="W117" s="4"/>
      <c r="X117" s="4"/>
      <c r="Y117" s="3"/>
      <c r="Z117" s="4"/>
      <c r="AA117" s="4"/>
      <c r="AB117" s="4"/>
      <c r="AC117" s="4"/>
      <c r="AD117" s="4"/>
      <c r="AE117" s="15" t="s">
        <v>169</v>
      </c>
      <c r="AF117" s="8"/>
      <c r="AG117" s="4">
        <v>1459709</v>
      </c>
      <c r="AH117" s="4">
        <v>3557798</v>
      </c>
      <c r="AI117" s="4">
        <v>4251742</v>
      </c>
      <c r="AJ117" s="4">
        <v>9250111</v>
      </c>
      <c r="AK117" s="4">
        <v>-14666410</v>
      </c>
    </row>
    <row r="118" spans="4:37">
      <c r="D118" s="15" t="s">
        <v>170</v>
      </c>
      <c r="E118" s="25"/>
      <c r="F118" s="25"/>
      <c r="H118" s="15"/>
      <c r="I118" s="8"/>
      <c r="J118" s="4"/>
      <c r="K118" s="4"/>
      <c r="L118" s="4"/>
      <c r="M118" s="4"/>
      <c r="N118" s="4"/>
      <c r="O118" s="4"/>
      <c r="P118" s="4"/>
      <c r="Q118" s="4"/>
      <c r="R118" s="4"/>
      <c r="S118" s="4"/>
      <c r="T118" s="4"/>
      <c r="U118" s="4"/>
      <c r="V118" s="4"/>
      <c r="W118" s="4"/>
      <c r="X118" s="4"/>
      <c r="Y118" s="3"/>
      <c r="Z118" s="5"/>
      <c r="AA118" s="5"/>
      <c r="AB118" s="5"/>
      <c r="AC118" s="5"/>
      <c r="AD118" s="5"/>
      <c r="AE118" s="15" t="s">
        <v>170</v>
      </c>
      <c r="AF118" s="8"/>
      <c r="AG118" s="4">
        <v>-500921</v>
      </c>
      <c r="AH118" s="4">
        <v>-8477</v>
      </c>
      <c r="AI118" s="4">
        <v>-89041</v>
      </c>
      <c r="AJ118" s="4">
        <v>-813988</v>
      </c>
      <c r="AK118" s="4">
        <v>2624</v>
      </c>
    </row>
    <row r="119" spans="4:37">
      <c r="D119" s="15" t="s">
        <v>171</v>
      </c>
      <c r="E119" s="25"/>
      <c r="F119" s="25"/>
      <c r="H119" s="15"/>
      <c r="I119" s="8"/>
      <c r="J119" s="5"/>
      <c r="K119" s="5"/>
      <c r="L119" s="5"/>
      <c r="M119" s="5"/>
      <c r="N119" s="5"/>
      <c r="O119" s="5"/>
      <c r="P119" s="5"/>
      <c r="Q119" s="5"/>
      <c r="R119" s="5"/>
      <c r="S119" s="5"/>
      <c r="T119" s="5"/>
      <c r="U119" s="5"/>
      <c r="V119" s="5"/>
      <c r="W119" s="5"/>
      <c r="X119" s="5"/>
      <c r="Y119" s="3"/>
      <c r="Z119" s="5"/>
      <c r="AA119" s="5"/>
      <c r="AB119" s="5"/>
      <c r="AC119" s="5"/>
      <c r="AD119" s="5"/>
      <c r="AE119" s="15" t="s">
        <v>171</v>
      </c>
      <c r="AF119" s="8"/>
      <c r="AG119" s="5">
        <v>0</v>
      </c>
      <c r="AH119" s="5">
        <v>0</v>
      </c>
      <c r="AI119" s="5">
        <v>0</v>
      </c>
      <c r="AJ119" s="5">
        <v>0</v>
      </c>
      <c r="AK119" s="5">
        <v>0</v>
      </c>
    </row>
    <row r="120" spans="4:37">
      <c r="D120" s="15" t="s">
        <v>172</v>
      </c>
      <c r="E120" s="25"/>
      <c r="F120" s="25"/>
      <c r="H120" s="15"/>
      <c r="I120" s="8"/>
      <c r="J120" s="4"/>
      <c r="K120" s="4"/>
      <c r="L120" s="4"/>
      <c r="M120" s="4"/>
      <c r="N120" s="4"/>
      <c r="O120" s="4"/>
      <c r="P120" s="4"/>
      <c r="Q120" s="4"/>
      <c r="R120" s="4"/>
      <c r="S120" s="4"/>
      <c r="T120" s="4"/>
      <c r="U120" s="4"/>
      <c r="V120" s="4"/>
      <c r="W120" s="4"/>
      <c r="X120" s="4"/>
      <c r="Y120" s="3"/>
      <c r="Z120" s="4"/>
      <c r="AA120" s="4"/>
      <c r="AB120" s="4"/>
      <c r="AC120" s="4"/>
      <c r="AD120" s="4"/>
      <c r="AE120" s="15" t="s">
        <v>172</v>
      </c>
      <c r="AF120" s="8"/>
      <c r="AG120" s="4">
        <v>-611768</v>
      </c>
      <c r="AH120" s="4">
        <v>-867276</v>
      </c>
      <c r="AI120" s="4">
        <v>-2027572</v>
      </c>
      <c r="AJ120" s="4">
        <v>-2567276</v>
      </c>
      <c r="AK120" s="4">
        <v>-3061104</v>
      </c>
    </row>
    <row r="121" spans="4:37">
      <c r="D121" s="15" t="s">
        <v>173</v>
      </c>
      <c r="E121" s="25"/>
      <c r="F121" s="25"/>
      <c r="H121" s="15"/>
      <c r="I121" s="8"/>
      <c r="J121" s="4"/>
      <c r="K121" s="4"/>
      <c r="L121" s="4"/>
      <c r="M121" s="4"/>
      <c r="N121" s="4"/>
      <c r="O121" s="4"/>
      <c r="P121" s="4"/>
      <c r="Q121" s="4"/>
      <c r="R121" s="4"/>
      <c r="S121" s="4"/>
      <c r="T121" s="4"/>
      <c r="U121" s="4"/>
      <c r="V121" s="4"/>
      <c r="W121" s="4"/>
      <c r="X121" s="4"/>
      <c r="Y121" s="3"/>
      <c r="Z121" s="4"/>
      <c r="AA121" s="4"/>
      <c r="AB121" s="4"/>
      <c r="AC121" s="4"/>
      <c r="AD121" s="4"/>
      <c r="AE121" s="15" t="s">
        <v>173</v>
      </c>
      <c r="AF121" s="8"/>
      <c r="AG121" s="4">
        <v>-1416438</v>
      </c>
      <c r="AH121" s="4">
        <v>-1552893</v>
      </c>
      <c r="AI121" s="4">
        <v>-1716803</v>
      </c>
      <c r="AJ121" s="4">
        <v>-2743084</v>
      </c>
      <c r="AK121" s="4">
        <v>-1246302</v>
      </c>
    </row>
    <row r="122" spans="4:37">
      <c r="D122" s="15" t="s">
        <v>174</v>
      </c>
      <c r="E122" s="25"/>
      <c r="F122" s="25"/>
      <c r="H122" s="15"/>
      <c r="I122" s="8"/>
      <c r="J122" s="4"/>
      <c r="K122" s="4"/>
      <c r="L122" s="4"/>
      <c r="M122" s="4"/>
      <c r="N122" s="4"/>
      <c r="O122" s="4"/>
      <c r="P122" s="4"/>
      <c r="Q122" s="4"/>
      <c r="R122" s="5"/>
      <c r="S122" s="5"/>
      <c r="T122" s="5"/>
      <c r="U122" s="5"/>
      <c r="V122" s="5"/>
      <c r="W122" s="5"/>
      <c r="X122" s="5"/>
      <c r="Y122" s="3"/>
      <c r="Z122" s="5"/>
      <c r="AA122" s="5"/>
      <c r="AB122" s="5"/>
      <c r="AC122" s="5"/>
      <c r="AD122" s="5"/>
      <c r="AE122" s="15" t="s">
        <v>174</v>
      </c>
      <c r="AF122" s="8"/>
      <c r="AG122" s="5">
        <v>0</v>
      </c>
      <c r="AH122" s="5">
        <v>0</v>
      </c>
      <c r="AI122" s="5">
        <v>0</v>
      </c>
      <c r="AJ122" s="5">
        <v>0</v>
      </c>
      <c r="AK122" s="5">
        <v>0</v>
      </c>
    </row>
    <row r="123" spans="4:37">
      <c r="D123" s="15" t="s">
        <v>175</v>
      </c>
      <c r="E123" s="25"/>
      <c r="F123" s="25"/>
      <c r="H123" s="15"/>
      <c r="I123" s="8"/>
      <c r="J123" s="4"/>
      <c r="K123" s="4"/>
      <c r="L123" s="4"/>
      <c r="M123" s="4"/>
      <c r="N123" s="4"/>
      <c r="O123" s="4"/>
      <c r="P123" s="4"/>
      <c r="Q123" s="4"/>
      <c r="R123" s="4"/>
      <c r="S123" s="4"/>
      <c r="T123" s="4"/>
      <c r="U123" s="4"/>
      <c r="V123" s="4"/>
      <c r="W123" s="4"/>
      <c r="X123" s="4"/>
      <c r="Y123" s="3"/>
      <c r="Z123" s="4"/>
      <c r="AA123" s="4"/>
      <c r="AB123" s="4"/>
      <c r="AC123" s="4"/>
      <c r="AD123" s="4"/>
      <c r="AE123" s="15" t="s">
        <v>175</v>
      </c>
      <c r="AF123" s="8"/>
      <c r="AG123" s="4">
        <v>-304001</v>
      </c>
      <c r="AH123" s="4">
        <v>-352058</v>
      </c>
      <c r="AI123" s="4">
        <v>-328363</v>
      </c>
      <c r="AJ123" s="4">
        <v>-625409</v>
      </c>
      <c r="AK123" s="4">
        <v>-776812</v>
      </c>
    </row>
    <row r="124" spans="4:37">
      <c r="D124" s="18" t="s">
        <v>176</v>
      </c>
      <c r="E124" s="28"/>
      <c r="F124" s="28"/>
      <c r="H124" s="3"/>
      <c r="I124" s="3"/>
      <c r="J124" s="3"/>
      <c r="K124" s="3"/>
      <c r="L124" s="3"/>
      <c r="M124" s="3"/>
      <c r="N124" s="3"/>
      <c r="O124" s="3"/>
      <c r="P124" s="3"/>
      <c r="Q124" s="3"/>
      <c r="R124" s="3"/>
      <c r="S124" s="3"/>
      <c r="T124" s="3"/>
      <c r="U124" s="3"/>
      <c r="V124" s="3"/>
      <c r="W124" s="3"/>
      <c r="X124" s="3"/>
      <c r="Y124" s="3"/>
      <c r="Z124" s="3"/>
      <c r="AA124" s="3"/>
      <c r="AB124" s="3"/>
      <c r="AC124" s="3"/>
      <c r="AD124" s="3"/>
      <c r="AE124" s="18" t="s">
        <v>176</v>
      </c>
      <c r="AF124" s="8"/>
      <c r="AG124" s="3">
        <v>7642344</v>
      </c>
      <c r="AH124" s="3">
        <v>7715169</v>
      </c>
      <c r="AI124" s="3">
        <v>11587250</v>
      </c>
      <c r="AJ124" s="3">
        <v>26720913</v>
      </c>
      <c r="AK124" s="3">
        <v>12277637</v>
      </c>
    </row>
    <row r="125" spans="4:37">
      <c r="D125" s="12" t="s">
        <v>177</v>
      </c>
      <c r="E125" s="22"/>
      <c r="F125" s="22"/>
      <c r="H125" s="2"/>
      <c r="I125" s="2"/>
      <c r="J125" s="2"/>
      <c r="K125" s="2"/>
      <c r="L125" s="2"/>
      <c r="M125" s="2"/>
      <c r="N125" s="2"/>
      <c r="O125" s="2"/>
      <c r="P125" s="2"/>
      <c r="Q125" s="2"/>
      <c r="R125" s="2"/>
      <c r="S125" s="2"/>
      <c r="T125" s="2"/>
      <c r="U125" s="2"/>
      <c r="V125" s="2"/>
      <c r="W125" s="2"/>
      <c r="X125" s="2"/>
      <c r="Y125" s="3"/>
      <c r="Z125" s="2"/>
      <c r="AA125" s="2"/>
      <c r="AB125" s="2"/>
      <c r="AC125" s="2"/>
      <c r="AD125" s="2"/>
      <c r="AE125" s="12" t="s">
        <v>177</v>
      </c>
      <c r="AF125" s="8"/>
      <c r="AG125" s="2"/>
      <c r="AH125" s="2"/>
      <c r="AI125" s="2"/>
      <c r="AJ125" s="2"/>
      <c r="AK125" s="2"/>
    </row>
    <row r="126" spans="4:37" ht="30">
      <c r="D126" s="18" t="s">
        <v>178</v>
      </c>
      <c r="E126" s="28"/>
      <c r="F126" s="28"/>
      <c r="H126" s="3"/>
      <c r="I126" s="3"/>
      <c r="J126" s="3"/>
      <c r="K126" s="3"/>
      <c r="L126" s="3"/>
      <c r="M126" s="3"/>
      <c r="N126" s="3"/>
      <c r="O126" s="3"/>
      <c r="P126" s="3"/>
      <c r="Q126" s="3"/>
      <c r="R126" s="3"/>
      <c r="S126" s="3"/>
      <c r="T126" s="3"/>
      <c r="U126" s="3"/>
      <c r="V126" s="3"/>
      <c r="W126" s="3"/>
      <c r="X126" s="3"/>
      <c r="Y126" s="3"/>
      <c r="Z126" s="3"/>
      <c r="AA126" s="3"/>
      <c r="AB126" s="3"/>
      <c r="AC126" s="3"/>
      <c r="AD126" s="3"/>
      <c r="AE126" s="18" t="s">
        <v>178</v>
      </c>
      <c r="AF126" s="8"/>
      <c r="AG126" s="3">
        <v>-27594118</v>
      </c>
      <c r="AH126" s="3">
        <v>-20825372</v>
      </c>
      <c r="AI126" s="3">
        <v>-11915646</v>
      </c>
      <c r="AJ126" s="3">
        <v>-11621470</v>
      </c>
      <c r="AK126" s="3">
        <v>-17887505</v>
      </c>
    </row>
    <row r="127" spans="4:37" ht="30">
      <c r="D127" s="18" t="s">
        <v>179</v>
      </c>
      <c r="E127" s="28"/>
      <c r="F127" s="28"/>
      <c r="H127" s="3"/>
      <c r="I127" s="3"/>
      <c r="J127" s="3"/>
      <c r="K127" s="3"/>
      <c r="L127" s="3"/>
      <c r="M127" s="3"/>
      <c r="N127" s="3"/>
      <c r="O127" s="3"/>
      <c r="P127" s="3"/>
      <c r="Q127" s="3"/>
      <c r="R127" s="3"/>
      <c r="S127" s="3"/>
      <c r="T127" s="3"/>
      <c r="U127" s="3"/>
      <c r="V127" s="3"/>
      <c r="W127" s="3"/>
      <c r="X127" s="3"/>
      <c r="Y127" s="3"/>
      <c r="Z127" s="2"/>
      <c r="AA127" s="2"/>
      <c r="AB127" s="2"/>
      <c r="AC127" s="2"/>
      <c r="AD127" s="2"/>
      <c r="AE127" s="18" t="s">
        <v>179</v>
      </c>
      <c r="AF127" s="8"/>
      <c r="AG127" s="3">
        <v>64822</v>
      </c>
      <c r="AH127" s="3">
        <v>26938</v>
      </c>
      <c r="AI127" s="3">
        <v>34418</v>
      </c>
      <c r="AJ127" s="3">
        <v>49349</v>
      </c>
      <c r="AK127" s="3">
        <v>21712</v>
      </c>
    </row>
    <row r="128" spans="4:37" ht="30">
      <c r="D128" s="18" t="s">
        <v>180</v>
      </c>
      <c r="E128" s="28"/>
      <c r="F128" s="28"/>
      <c r="H128" s="18"/>
      <c r="I128" s="8"/>
      <c r="J128" s="3"/>
      <c r="K128" s="3"/>
      <c r="L128" s="3"/>
      <c r="M128" s="3"/>
      <c r="N128" s="2"/>
      <c r="O128" s="3"/>
      <c r="P128" s="3"/>
      <c r="Q128" s="3"/>
      <c r="R128" s="3"/>
      <c r="S128" s="2"/>
      <c r="T128" s="3"/>
      <c r="U128" s="3"/>
      <c r="V128" s="3"/>
      <c r="W128" s="3"/>
      <c r="X128" s="3"/>
      <c r="Y128" s="3"/>
      <c r="Z128" s="2"/>
      <c r="AA128" s="2"/>
      <c r="AB128" s="2"/>
      <c r="AC128" s="2"/>
      <c r="AD128" s="2"/>
      <c r="AE128" s="18" t="s">
        <v>180</v>
      </c>
      <c r="AF128" s="8"/>
      <c r="AG128" s="3">
        <v>-11295502</v>
      </c>
      <c r="AH128" s="3">
        <v>-4467553</v>
      </c>
      <c r="AI128" s="3">
        <v>-11971173</v>
      </c>
      <c r="AJ128" s="3">
        <v>-41061488</v>
      </c>
      <c r="AK128" s="3">
        <v>-55505794</v>
      </c>
    </row>
    <row r="129" spans="4:37" ht="30">
      <c r="D129" s="18" t="s">
        <v>181</v>
      </c>
      <c r="E129" s="28"/>
      <c r="F129" s="28"/>
      <c r="H129" s="18"/>
      <c r="I129" s="8"/>
      <c r="J129" s="3"/>
      <c r="K129" s="3"/>
      <c r="L129" s="3"/>
      <c r="M129" s="3"/>
      <c r="N129" s="3"/>
      <c r="O129" s="3"/>
      <c r="P129" s="2"/>
      <c r="Q129" s="2"/>
      <c r="R129" s="2"/>
      <c r="S129" s="3"/>
      <c r="T129" s="3"/>
      <c r="U129" s="3"/>
      <c r="V129" s="3"/>
      <c r="W129" s="3"/>
      <c r="X129" s="3"/>
      <c r="Y129" s="3"/>
      <c r="Z129" s="2"/>
      <c r="AA129" s="2"/>
      <c r="AB129" s="2"/>
      <c r="AC129" s="2"/>
      <c r="AD129" s="2"/>
      <c r="AE129" s="18" t="s">
        <v>181</v>
      </c>
      <c r="AF129" s="8"/>
      <c r="AG129" s="3">
        <v>17443013</v>
      </c>
      <c r="AH129" s="3">
        <v>6832224</v>
      </c>
      <c r="AI129" s="3">
        <v>5003441</v>
      </c>
      <c r="AJ129" s="3">
        <v>31076413</v>
      </c>
      <c r="AK129" s="3">
        <v>47412529</v>
      </c>
    </row>
    <row r="130" spans="4:37">
      <c r="D130" s="18" t="s">
        <v>182</v>
      </c>
      <c r="E130" s="28"/>
      <c r="F130" s="28"/>
      <c r="H130" s="18"/>
      <c r="I130" s="8"/>
      <c r="J130" s="2"/>
      <c r="K130" s="2"/>
      <c r="L130" s="2"/>
      <c r="M130" s="2"/>
      <c r="N130" s="2"/>
      <c r="O130" s="2"/>
      <c r="P130" s="2"/>
      <c r="Q130" s="2"/>
      <c r="R130" s="2"/>
      <c r="S130" s="2"/>
      <c r="T130" s="2"/>
      <c r="U130" s="2"/>
      <c r="V130" s="2"/>
      <c r="W130" s="2"/>
      <c r="X130" s="2"/>
      <c r="Y130" s="3"/>
      <c r="Z130" s="2"/>
      <c r="AA130" s="2"/>
      <c r="AB130" s="2"/>
      <c r="AC130" s="2"/>
      <c r="AD130" s="2"/>
      <c r="AE130" s="18" t="s">
        <v>182</v>
      </c>
      <c r="AF130" s="8"/>
      <c r="AG130" s="2">
        <v>0</v>
      </c>
      <c r="AH130" s="2">
        <v>0</v>
      </c>
      <c r="AI130" s="2">
        <v>0</v>
      </c>
      <c r="AJ130" s="2">
        <v>0</v>
      </c>
      <c r="AK130" s="2">
        <v>0</v>
      </c>
    </row>
    <row r="131" spans="4:37">
      <c r="D131" s="18" t="s">
        <v>183</v>
      </c>
      <c r="E131" s="28"/>
      <c r="F131" s="28"/>
      <c r="H131" s="18"/>
      <c r="I131" s="8"/>
      <c r="J131" s="2"/>
      <c r="K131" s="2"/>
      <c r="L131" s="2"/>
      <c r="M131" s="2"/>
      <c r="N131" s="2"/>
      <c r="O131" s="2"/>
      <c r="P131" s="2"/>
      <c r="Q131" s="2"/>
      <c r="R131" s="2"/>
      <c r="S131" s="2"/>
      <c r="T131" s="2"/>
      <c r="U131" s="2"/>
      <c r="V131" s="2"/>
      <c r="W131" s="2"/>
      <c r="X131" s="2"/>
      <c r="Y131" s="3"/>
      <c r="Z131" s="2"/>
      <c r="AA131" s="2"/>
      <c r="AB131" s="2"/>
      <c r="AC131" s="2"/>
      <c r="AD131" s="2"/>
      <c r="AE131" s="18" t="s">
        <v>183</v>
      </c>
      <c r="AF131" s="8"/>
      <c r="AG131" s="2">
        <v>0</v>
      </c>
      <c r="AH131" s="2">
        <v>0</v>
      </c>
      <c r="AI131" s="2">
        <v>0</v>
      </c>
      <c r="AJ131" s="2">
        <v>0</v>
      </c>
      <c r="AK131" s="2">
        <v>0</v>
      </c>
    </row>
    <row r="132" spans="4:37">
      <c r="D132" s="18" t="s">
        <v>184</v>
      </c>
      <c r="E132" s="28"/>
      <c r="F132" s="28"/>
      <c r="H132" s="18"/>
      <c r="I132" s="8"/>
      <c r="J132" s="3"/>
      <c r="K132" s="3"/>
      <c r="L132" s="3"/>
      <c r="M132" s="3"/>
      <c r="N132" s="3"/>
      <c r="O132" s="3"/>
      <c r="P132" s="2"/>
      <c r="Q132" s="2"/>
      <c r="R132" s="3"/>
      <c r="S132" s="3"/>
      <c r="T132" s="3"/>
      <c r="U132" s="3"/>
      <c r="V132" s="2"/>
      <c r="W132" s="2"/>
      <c r="X132" s="2"/>
      <c r="Y132" s="3"/>
      <c r="Z132" s="2"/>
      <c r="AA132" s="2"/>
      <c r="AB132" s="2"/>
      <c r="AC132" s="2"/>
      <c r="AD132" s="2"/>
      <c r="AE132" s="18" t="s">
        <v>184</v>
      </c>
      <c r="AF132" s="8"/>
      <c r="AG132" s="3">
        <v>-115948</v>
      </c>
      <c r="AH132" s="2">
        <v>0</v>
      </c>
      <c r="AI132" s="2">
        <v>0</v>
      </c>
      <c r="AJ132" s="2">
        <v>0</v>
      </c>
      <c r="AK132" s="3">
        <v>-371644</v>
      </c>
    </row>
    <row r="133" spans="4:37">
      <c r="D133" s="18" t="s">
        <v>185</v>
      </c>
      <c r="E133" s="28"/>
      <c r="F133" s="28"/>
      <c r="H133" s="18"/>
      <c r="I133" s="8"/>
      <c r="J133" s="2"/>
      <c r="K133" s="3"/>
      <c r="L133" s="2"/>
      <c r="M133" s="3"/>
      <c r="N133" s="3"/>
      <c r="O133" s="3"/>
      <c r="P133" s="3"/>
      <c r="Q133" s="3"/>
      <c r="R133" s="2"/>
      <c r="S133" s="2"/>
      <c r="T133" s="2"/>
      <c r="U133" s="3"/>
      <c r="V133" s="2"/>
      <c r="W133" s="2"/>
      <c r="X133" s="3"/>
      <c r="Y133" s="3"/>
      <c r="Z133" s="2"/>
      <c r="AA133" s="2"/>
      <c r="AB133" s="2"/>
      <c r="AC133" s="2"/>
      <c r="AD133" s="2"/>
      <c r="AE133" s="18" t="s">
        <v>185</v>
      </c>
      <c r="AF133" s="8"/>
      <c r="AG133" s="3">
        <v>17600</v>
      </c>
      <c r="AH133" s="2">
        <v>0</v>
      </c>
      <c r="AI133" s="2">
        <v>0</v>
      </c>
      <c r="AJ133" s="3">
        <v>833829</v>
      </c>
      <c r="AK133" s="3">
        <v>6672</v>
      </c>
    </row>
    <row r="134" spans="4:37">
      <c r="D134" s="18" t="s">
        <v>186</v>
      </c>
      <c r="E134" s="28"/>
      <c r="F134" s="28"/>
      <c r="H134" s="18"/>
      <c r="I134" s="8"/>
      <c r="J134" s="2"/>
      <c r="K134" s="2"/>
      <c r="L134" s="2"/>
      <c r="M134" s="2"/>
      <c r="N134" s="2"/>
      <c r="O134" s="2"/>
      <c r="P134" s="2"/>
      <c r="Q134" s="2"/>
      <c r="R134" s="2"/>
      <c r="S134" s="2"/>
      <c r="T134" s="2"/>
      <c r="U134" s="2"/>
      <c r="V134" s="2"/>
      <c r="W134" s="2"/>
      <c r="X134" s="2"/>
      <c r="Y134" s="3"/>
      <c r="Z134" s="2"/>
      <c r="AA134" s="2"/>
      <c r="AB134" s="2"/>
      <c r="AC134" s="2"/>
      <c r="AD134" s="2"/>
      <c r="AE134" s="18" t="s">
        <v>186</v>
      </c>
      <c r="AF134" s="8"/>
      <c r="AG134" s="2">
        <v>0</v>
      </c>
      <c r="AH134" s="2">
        <v>0</v>
      </c>
      <c r="AI134" s="2">
        <v>0</v>
      </c>
      <c r="AJ134" s="2">
        <v>0</v>
      </c>
      <c r="AK134" s="2">
        <v>0</v>
      </c>
    </row>
    <row r="135" spans="4:37" ht="30">
      <c r="D135" s="18" t="s">
        <v>187</v>
      </c>
      <c r="E135" s="28"/>
      <c r="F135" s="28"/>
      <c r="H135" s="18"/>
      <c r="I135" s="8"/>
      <c r="J135" s="3"/>
      <c r="K135" s="3"/>
      <c r="L135" s="3"/>
      <c r="M135" s="3"/>
      <c r="N135" s="3"/>
      <c r="O135" s="3"/>
      <c r="P135" s="3"/>
      <c r="Q135" s="3"/>
      <c r="R135" s="3"/>
      <c r="S135" s="2"/>
      <c r="T135" s="3"/>
      <c r="U135" s="3"/>
      <c r="V135" s="3"/>
      <c r="W135" s="3"/>
      <c r="X135" s="3"/>
      <c r="Y135" s="3"/>
      <c r="Z135" s="3"/>
      <c r="AA135" s="3"/>
      <c r="AB135" s="3"/>
      <c r="AC135" s="3"/>
      <c r="AD135" s="3"/>
      <c r="AE135" s="18" t="s">
        <v>187</v>
      </c>
      <c r="AF135" s="8"/>
      <c r="AG135" s="3">
        <v>946999</v>
      </c>
      <c r="AH135" s="3">
        <v>369547</v>
      </c>
      <c r="AI135" s="3">
        <v>353561</v>
      </c>
      <c r="AJ135" s="3">
        <v>1053916</v>
      </c>
      <c r="AK135" s="3">
        <v>1697816</v>
      </c>
    </row>
    <row r="136" spans="4:37" ht="30">
      <c r="D136" s="18" t="s">
        <v>188</v>
      </c>
      <c r="E136" s="28"/>
      <c r="F136" s="28"/>
      <c r="H136" s="18"/>
      <c r="I136" s="8"/>
      <c r="J136" s="2"/>
      <c r="K136" s="2"/>
      <c r="L136" s="2"/>
      <c r="M136" s="2"/>
      <c r="N136" s="3"/>
      <c r="O136" s="3"/>
      <c r="P136" s="3"/>
      <c r="Q136" s="3"/>
      <c r="R136" s="2"/>
      <c r="S136" s="2"/>
      <c r="T136" s="2"/>
      <c r="U136" s="2"/>
      <c r="V136" s="2"/>
      <c r="W136" s="2"/>
      <c r="X136" s="2"/>
      <c r="Y136" s="3"/>
      <c r="Z136" s="2"/>
      <c r="AA136" s="2"/>
      <c r="AB136" s="2"/>
      <c r="AC136" s="2"/>
      <c r="AD136" s="2"/>
      <c r="AE136" s="18" t="s">
        <v>188</v>
      </c>
      <c r="AF136" s="8"/>
      <c r="AG136" s="2">
        <v>0</v>
      </c>
      <c r="AH136" s="2">
        <v>0</v>
      </c>
      <c r="AI136" s="2">
        <v>0</v>
      </c>
      <c r="AJ136" s="2">
        <v>0</v>
      </c>
      <c r="AK136" s="2">
        <v>0</v>
      </c>
    </row>
    <row r="137" spans="4:37">
      <c r="D137" s="18" t="s">
        <v>189</v>
      </c>
      <c r="E137" s="28"/>
      <c r="F137" s="28"/>
      <c r="H137" s="18"/>
      <c r="I137" s="8"/>
      <c r="J137" s="3"/>
      <c r="K137" s="3"/>
      <c r="L137" s="3"/>
      <c r="M137" s="3"/>
      <c r="N137" s="3"/>
      <c r="O137" s="3"/>
      <c r="P137" s="3"/>
      <c r="Q137" s="3"/>
      <c r="R137" s="3"/>
      <c r="S137" s="3"/>
      <c r="T137" s="3"/>
      <c r="U137" s="3"/>
      <c r="V137" s="3"/>
      <c r="W137" s="3"/>
      <c r="X137" s="3"/>
      <c r="Y137" s="3"/>
      <c r="Z137" s="3"/>
      <c r="AA137" s="3"/>
      <c r="AB137" s="3"/>
      <c r="AC137" s="3"/>
      <c r="AD137" s="3"/>
      <c r="AE137" s="18" t="s">
        <v>189</v>
      </c>
      <c r="AF137" s="8"/>
      <c r="AG137" s="3">
        <v>-20533134</v>
      </c>
      <c r="AH137" s="3">
        <v>-18064216</v>
      </c>
      <c r="AI137" s="3">
        <v>-18495398</v>
      </c>
      <c r="AJ137" s="3">
        <v>-19669453</v>
      </c>
      <c r="AK137" s="3">
        <v>-24626213</v>
      </c>
    </row>
    <row r="138" spans="4:37">
      <c r="D138" s="12" t="s">
        <v>190</v>
      </c>
      <c r="E138" s="22"/>
      <c r="F138" s="22"/>
      <c r="H138" s="12"/>
      <c r="I138" s="8"/>
      <c r="J138" s="2"/>
      <c r="K138" s="2"/>
      <c r="L138" s="2"/>
      <c r="M138" s="2"/>
      <c r="N138" s="2"/>
      <c r="O138" s="2"/>
      <c r="P138" s="2"/>
      <c r="Q138" s="2"/>
      <c r="R138" s="2"/>
      <c r="S138" s="2"/>
      <c r="T138" s="2"/>
      <c r="U138" s="2"/>
      <c r="V138" s="2"/>
      <c r="W138" s="2"/>
      <c r="X138" s="2"/>
      <c r="Y138" s="3"/>
      <c r="Z138" s="2"/>
      <c r="AA138" s="2"/>
      <c r="AB138" s="2"/>
      <c r="AC138" s="2"/>
      <c r="AD138" s="2"/>
      <c r="AE138" s="12" t="s">
        <v>190</v>
      </c>
      <c r="AF138" s="8"/>
      <c r="AG138" s="2"/>
      <c r="AH138" s="2"/>
      <c r="AI138" s="2"/>
      <c r="AJ138" s="2"/>
      <c r="AK138" s="2"/>
    </row>
    <row r="139" spans="4:37" ht="30">
      <c r="D139" s="18" t="s">
        <v>191</v>
      </c>
      <c r="E139" s="28"/>
      <c r="F139" s="28"/>
      <c r="H139" s="18"/>
      <c r="I139" s="8"/>
      <c r="J139" s="3"/>
      <c r="K139" s="3"/>
      <c r="L139" s="3"/>
      <c r="M139" s="3"/>
      <c r="N139" s="3"/>
      <c r="O139" s="3"/>
      <c r="P139" s="2"/>
      <c r="Q139" s="2"/>
      <c r="R139" s="2"/>
      <c r="S139" s="2"/>
      <c r="T139" s="3"/>
      <c r="U139" s="3"/>
      <c r="V139" s="2"/>
      <c r="W139" s="3"/>
      <c r="X139" s="3"/>
      <c r="Y139" s="3"/>
      <c r="Z139" s="3"/>
      <c r="AA139" s="3"/>
      <c r="AB139" s="3"/>
      <c r="AC139" s="3"/>
      <c r="AD139" s="3"/>
      <c r="AE139" s="18" t="s">
        <v>191</v>
      </c>
      <c r="AF139" s="8"/>
      <c r="AG139" s="3">
        <v>11425</v>
      </c>
      <c r="AH139" s="2">
        <v>85</v>
      </c>
      <c r="AI139" s="3">
        <v>2700</v>
      </c>
      <c r="AJ139" s="3">
        <v>10630</v>
      </c>
      <c r="AK139" s="3">
        <v>4075</v>
      </c>
    </row>
    <row r="140" spans="4:37" ht="30">
      <c r="D140" s="18" t="s">
        <v>192</v>
      </c>
      <c r="E140" s="28"/>
      <c r="F140" s="28"/>
      <c r="H140" s="18"/>
      <c r="I140" s="8"/>
      <c r="J140" s="2"/>
      <c r="K140" s="2"/>
      <c r="L140" s="2"/>
      <c r="M140" s="2"/>
      <c r="N140" s="3"/>
      <c r="O140" s="2"/>
      <c r="P140" s="2"/>
      <c r="Q140" s="2"/>
      <c r="R140" s="2"/>
      <c r="S140" s="2"/>
      <c r="T140" s="2"/>
      <c r="U140" s="2"/>
      <c r="V140" s="2"/>
      <c r="W140" s="2"/>
      <c r="X140" s="2"/>
      <c r="Y140" s="3"/>
      <c r="Z140" s="2"/>
      <c r="AA140" s="2"/>
      <c r="AB140" s="2"/>
      <c r="AC140" s="2"/>
      <c r="AD140" s="2"/>
      <c r="AE140" s="18" t="s">
        <v>192</v>
      </c>
      <c r="AF140" s="8"/>
      <c r="AG140" s="2">
        <v>0</v>
      </c>
      <c r="AH140" s="2">
        <v>0</v>
      </c>
      <c r="AI140" s="2">
        <v>0</v>
      </c>
      <c r="AJ140" s="2">
        <v>0</v>
      </c>
      <c r="AK140" s="2">
        <v>0</v>
      </c>
    </row>
    <row r="141" spans="4:37">
      <c r="D141" s="18" t="s">
        <v>193</v>
      </c>
      <c r="E141" s="28"/>
      <c r="F141" s="28"/>
      <c r="H141" s="18"/>
      <c r="I141" s="8"/>
      <c r="J141" s="3"/>
      <c r="K141" s="3"/>
      <c r="L141" s="3"/>
      <c r="M141" s="3"/>
      <c r="N141" s="3"/>
      <c r="O141" s="3"/>
      <c r="P141" s="3"/>
      <c r="Q141" s="3"/>
      <c r="R141" s="3"/>
      <c r="S141" s="3"/>
      <c r="T141" s="3"/>
      <c r="U141" s="3"/>
      <c r="V141" s="3"/>
      <c r="W141" s="3"/>
      <c r="X141" s="3"/>
      <c r="Y141" s="3"/>
      <c r="Z141" s="3"/>
      <c r="AA141" s="3"/>
      <c r="AB141" s="3"/>
      <c r="AC141" s="3"/>
      <c r="AD141" s="3"/>
      <c r="AE141" s="18" t="s">
        <v>193</v>
      </c>
      <c r="AF141" s="8"/>
      <c r="AG141" s="3">
        <v>53472014</v>
      </c>
      <c r="AH141" s="3">
        <v>67944185</v>
      </c>
      <c r="AI141" s="3">
        <v>83074115</v>
      </c>
      <c r="AJ141" s="3">
        <v>125075421</v>
      </c>
      <c r="AK141" s="3">
        <v>135250023</v>
      </c>
    </row>
    <row r="142" spans="4:37">
      <c r="D142" s="18" t="s">
        <v>194</v>
      </c>
      <c r="E142" s="28"/>
      <c r="F142" s="28"/>
      <c r="H142" s="18"/>
      <c r="I142" s="8"/>
      <c r="J142" s="3"/>
      <c r="K142" s="3"/>
      <c r="L142" s="3"/>
      <c r="M142" s="3"/>
      <c r="N142" s="3"/>
      <c r="O142" s="3"/>
      <c r="P142" s="3"/>
      <c r="Q142" s="3"/>
      <c r="R142" s="3"/>
      <c r="S142" s="3"/>
      <c r="T142" s="3"/>
      <c r="U142" s="3"/>
      <c r="V142" s="3"/>
      <c r="W142" s="3"/>
      <c r="X142" s="3"/>
      <c r="Y142" s="3"/>
      <c r="Z142" s="3"/>
      <c r="AA142" s="3"/>
      <c r="AB142" s="3"/>
      <c r="AC142" s="3"/>
      <c r="AD142" s="3"/>
      <c r="AE142" s="18" t="s">
        <v>194</v>
      </c>
      <c r="AF142" s="8"/>
      <c r="AG142" s="3">
        <v>-42335009</v>
      </c>
      <c r="AH142" s="3">
        <v>-55553682</v>
      </c>
      <c r="AI142" s="3">
        <v>-65603640</v>
      </c>
      <c r="AJ142" s="3">
        <v>-121652859</v>
      </c>
      <c r="AK142" s="3">
        <v>-134770628</v>
      </c>
    </row>
    <row r="143" spans="4:37">
      <c r="D143" s="18" t="s">
        <v>195</v>
      </c>
      <c r="E143" s="28"/>
      <c r="F143" s="28"/>
      <c r="H143" s="18"/>
      <c r="I143" s="8"/>
      <c r="J143" s="3"/>
      <c r="K143" s="3"/>
      <c r="L143" s="3"/>
      <c r="M143" s="2"/>
      <c r="N143" s="2"/>
      <c r="O143" s="2"/>
      <c r="P143" s="2"/>
      <c r="Q143" s="2"/>
      <c r="R143" s="2"/>
      <c r="S143" s="2"/>
      <c r="T143" s="2"/>
      <c r="U143" s="2"/>
      <c r="V143" s="2"/>
      <c r="W143" s="2"/>
      <c r="X143" s="2"/>
      <c r="Y143" s="3"/>
      <c r="Z143" s="2"/>
      <c r="AA143" s="2"/>
      <c r="AB143" s="2"/>
      <c r="AC143" s="2"/>
      <c r="AD143" s="2"/>
      <c r="AE143" s="18" t="s">
        <v>195</v>
      </c>
      <c r="AF143" s="8"/>
      <c r="AG143" s="2">
        <v>0</v>
      </c>
      <c r="AH143" s="2">
        <v>0</v>
      </c>
      <c r="AI143" s="2">
        <v>0</v>
      </c>
      <c r="AJ143" s="2">
        <v>0</v>
      </c>
      <c r="AK143" s="2">
        <v>0</v>
      </c>
    </row>
    <row r="144" spans="4:37">
      <c r="D144" s="18" t="s">
        <v>196</v>
      </c>
      <c r="E144" s="28"/>
      <c r="F144" s="28"/>
      <c r="H144" s="18"/>
      <c r="I144" s="8"/>
      <c r="J144" s="2"/>
      <c r="K144" s="2"/>
      <c r="L144" s="2"/>
      <c r="M144" s="2"/>
      <c r="N144" s="2"/>
      <c r="O144" s="2"/>
      <c r="P144" s="2"/>
      <c r="Q144" s="2"/>
      <c r="R144" s="2"/>
      <c r="S144" s="2"/>
      <c r="T144" s="2"/>
      <c r="U144" s="2"/>
      <c r="V144" s="2"/>
      <c r="W144" s="2"/>
      <c r="X144" s="2"/>
      <c r="Y144" s="3"/>
      <c r="Z144" s="2"/>
      <c r="AA144" s="2"/>
      <c r="AB144" s="2"/>
      <c r="AC144" s="2"/>
      <c r="AD144" s="2"/>
      <c r="AE144" s="18" t="s">
        <v>196</v>
      </c>
      <c r="AF144" s="8"/>
      <c r="AG144" s="2">
        <v>0</v>
      </c>
      <c r="AH144" s="2">
        <v>0</v>
      </c>
      <c r="AI144" s="2">
        <v>0</v>
      </c>
      <c r="AJ144" s="2">
        <v>0</v>
      </c>
      <c r="AK144" s="2">
        <v>0</v>
      </c>
    </row>
    <row r="145" spans="4:37">
      <c r="D145" s="18" t="s">
        <v>197</v>
      </c>
      <c r="E145" s="28"/>
      <c r="F145" s="28"/>
      <c r="H145" s="18"/>
      <c r="I145" s="8"/>
      <c r="J145" s="2"/>
      <c r="K145" s="2"/>
      <c r="L145" s="2"/>
      <c r="M145" s="2"/>
      <c r="N145" s="2"/>
      <c r="O145" s="2"/>
      <c r="P145" s="2"/>
      <c r="Q145" s="2"/>
      <c r="R145" s="2"/>
      <c r="S145" s="2"/>
      <c r="T145" s="2"/>
      <c r="U145" s="2"/>
      <c r="V145" s="2"/>
      <c r="W145" s="2"/>
      <c r="X145" s="2"/>
      <c r="Y145" s="3"/>
      <c r="Z145" s="2"/>
      <c r="AA145" s="2"/>
      <c r="AB145" s="2"/>
      <c r="AC145" s="2"/>
      <c r="AD145" s="2"/>
      <c r="AE145" s="18" t="s">
        <v>197</v>
      </c>
      <c r="AF145" s="8"/>
      <c r="AG145" s="2">
        <v>0</v>
      </c>
      <c r="AH145" s="2">
        <v>0</v>
      </c>
      <c r="AI145" s="2">
        <v>0</v>
      </c>
      <c r="AJ145" s="2">
        <v>0</v>
      </c>
      <c r="AK145" s="2">
        <v>0</v>
      </c>
    </row>
    <row r="146" spans="4:37">
      <c r="D146" s="18" t="s">
        <v>198</v>
      </c>
      <c r="E146" s="28"/>
      <c r="F146" s="28"/>
      <c r="H146" s="18"/>
      <c r="I146" s="8"/>
      <c r="J146" s="3"/>
      <c r="K146" s="3"/>
      <c r="L146" s="3"/>
      <c r="M146" s="3"/>
      <c r="N146" s="3"/>
      <c r="O146" s="3"/>
      <c r="P146" s="3"/>
      <c r="Q146" s="3"/>
      <c r="R146" s="3"/>
      <c r="S146" s="3"/>
      <c r="T146" s="3"/>
      <c r="U146" s="3"/>
      <c r="V146" s="3"/>
      <c r="W146" s="3"/>
      <c r="X146" s="3"/>
      <c r="Y146" s="3"/>
      <c r="Z146" s="3"/>
      <c r="AA146" s="3"/>
      <c r="AB146" s="3"/>
      <c r="AC146" s="3"/>
      <c r="AD146" s="3"/>
      <c r="AE146" s="18" t="s">
        <v>198</v>
      </c>
      <c r="AF146" s="8"/>
      <c r="AG146" s="3">
        <v>-5918</v>
      </c>
      <c r="AH146" s="3">
        <v>-12647</v>
      </c>
      <c r="AI146" s="3">
        <v>-1419474</v>
      </c>
      <c r="AJ146" s="3">
        <v>-1693087</v>
      </c>
      <c r="AK146" s="3">
        <v>-2261460</v>
      </c>
    </row>
    <row r="147" spans="4:37" ht="30">
      <c r="D147" s="18" t="s">
        <v>199</v>
      </c>
      <c r="E147" s="28"/>
      <c r="F147" s="28"/>
      <c r="H147" s="18"/>
      <c r="I147" s="8"/>
      <c r="J147" s="2"/>
      <c r="K147" s="2"/>
      <c r="L147" s="2"/>
      <c r="M147" s="2"/>
      <c r="N147" s="2"/>
      <c r="O147" s="2"/>
      <c r="P147" s="2"/>
      <c r="Q147" s="2"/>
      <c r="R147" s="2"/>
      <c r="S147" s="2"/>
      <c r="T147" s="2"/>
      <c r="U147" s="2"/>
      <c r="V147" s="2"/>
      <c r="W147" s="2"/>
      <c r="X147" s="2"/>
      <c r="Y147" s="3"/>
      <c r="Z147" s="2"/>
      <c r="AA147" s="2"/>
      <c r="AB147" s="2"/>
      <c r="AC147" s="2"/>
      <c r="AD147" s="2"/>
      <c r="AE147" s="18" t="s">
        <v>199</v>
      </c>
      <c r="AF147" s="8"/>
      <c r="AG147" s="2">
        <v>0</v>
      </c>
      <c r="AH147" s="2">
        <v>0</v>
      </c>
      <c r="AI147" s="2">
        <v>0</v>
      </c>
      <c r="AJ147" s="2">
        <v>0</v>
      </c>
      <c r="AK147" s="2">
        <v>0</v>
      </c>
    </row>
    <row r="148" spans="4:37">
      <c r="D148" s="18" t="s">
        <v>200</v>
      </c>
      <c r="E148" s="28"/>
      <c r="F148" s="28"/>
      <c r="H148" s="18"/>
      <c r="I148" s="8"/>
      <c r="J148" s="2"/>
      <c r="K148" s="2"/>
      <c r="L148" s="2"/>
      <c r="M148" s="2"/>
      <c r="N148" s="2"/>
      <c r="O148" s="2"/>
      <c r="P148" s="2"/>
      <c r="Q148" s="2"/>
      <c r="R148" s="2"/>
      <c r="S148" s="2"/>
      <c r="T148" s="2"/>
      <c r="U148" s="2"/>
      <c r="V148" s="2"/>
      <c r="W148" s="2"/>
      <c r="X148" s="2"/>
      <c r="Y148" s="3"/>
      <c r="Z148" s="2"/>
      <c r="AA148" s="2"/>
      <c r="AB148" s="2"/>
      <c r="AC148" s="2"/>
      <c r="AD148" s="2"/>
      <c r="AE148" s="18" t="s">
        <v>200</v>
      </c>
      <c r="AF148" s="8"/>
      <c r="AG148" s="2">
        <v>0</v>
      </c>
      <c r="AH148" s="2">
        <v>0</v>
      </c>
      <c r="AI148" s="2">
        <v>0</v>
      </c>
      <c r="AJ148" s="2">
        <v>0</v>
      </c>
      <c r="AK148" s="2">
        <v>0</v>
      </c>
    </row>
    <row r="149" spans="4:37">
      <c r="D149" s="18" t="s">
        <v>201</v>
      </c>
      <c r="E149" s="28"/>
      <c r="F149" s="28"/>
      <c r="H149" s="18"/>
      <c r="I149" s="8"/>
      <c r="J149" s="3"/>
      <c r="K149" s="3"/>
      <c r="L149" s="3"/>
      <c r="M149" s="3"/>
      <c r="N149" s="3"/>
      <c r="O149" s="3"/>
      <c r="P149" s="3"/>
      <c r="Q149" s="3"/>
      <c r="R149" s="3"/>
      <c r="S149" s="3"/>
      <c r="T149" s="3"/>
      <c r="U149" s="3"/>
      <c r="V149" s="3"/>
      <c r="W149" s="3"/>
      <c r="X149" s="3"/>
      <c r="Y149" s="3"/>
      <c r="Z149" s="3"/>
      <c r="AA149" s="3"/>
      <c r="AB149" s="3"/>
      <c r="AC149" s="3"/>
      <c r="AD149" s="3"/>
      <c r="AE149" s="18" t="s">
        <v>201</v>
      </c>
      <c r="AF149" s="8"/>
      <c r="AG149" s="3">
        <v>11142512</v>
      </c>
      <c r="AH149" s="3">
        <v>12377941</v>
      </c>
      <c r="AI149" s="3">
        <v>16053702</v>
      </c>
      <c r="AJ149" s="3">
        <v>1740105</v>
      </c>
      <c r="AK149" s="3">
        <v>-1777990</v>
      </c>
    </row>
    <row r="150" spans="4:37">
      <c r="D150" s="16" t="s">
        <v>202</v>
      </c>
      <c r="E150" s="26"/>
      <c r="F150" s="26"/>
      <c r="H150" s="16"/>
      <c r="I150" s="8"/>
      <c r="J150" s="3"/>
      <c r="K150" s="3"/>
      <c r="L150" s="3"/>
      <c r="M150" s="3"/>
      <c r="N150" s="3"/>
      <c r="O150" s="3"/>
      <c r="P150" s="3"/>
      <c r="Q150" s="3"/>
      <c r="R150" s="3"/>
      <c r="S150" s="3"/>
      <c r="T150" s="3"/>
      <c r="U150" s="3"/>
      <c r="V150" s="3"/>
      <c r="W150" s="3"/>
      <c r="X150" s="3"/>
      <c r="Y150" s="3"/>
      <c r="Z150" s="3"/>
      <c r="AA150" s="3"/>
      <c r="AB150" s="3"/>
      <c r="AC150" s="3"/>
      <c r="AD150" s="3"/>
      <c r="AE150" s="16" t="s">
        <v>202</v>
      </c>
      <c r="AF150" s="8"/>
      <c r="AG150" s="3">
        <v>-1748278</v>
      </c>
      <c r="AH150" s="3">
        <v>2028894</v>
      </c>
      <c r="AI150" s="3">
        <v>9145553</v>
      </c>
      <c r="AJ150" s="3">
        <v>8791566</v>
      </c>
      <c r="AK150" s="3">
        <v>-14126566</v>
      </c>
    </row>
    <row r="151" spans="4:37">
      <c r="D151" s="16" t="s">
        <v>203</v>
      </c>
      <c r="E151" s="26"/>
      <c r="F151" s="26"/>
      <c r="H151" s="16"/>
      <c r="I151" s="8"/>
      <c r="J151" s="3"/>
      <c r="K151" s="3"/>
      <c r="L151" s="3"/>
      <c r="M151" s="3"/>
      <c r="N151" s="3"/>
      <c r="O151" s="3"/>
      <c r="P151" s="3"/>
      <c r="Q151" s="3"/>
      <c r="R151" s="3"/>
      <c r="S151" s="3"/>
      <c r="T151" s="3"/>
      <c r="U151" s="3"/>
      <c r="V151" s="3"/>
      <c r="W151" s="3"/>
      <c r="X151" s="3"/>
      <c r="Y151" s="3"/>
      <c r="Z151" s="3"/>
      <c r="AA151" s="3"/>
      <c r="AB151" s="3"/>
      <c r="AC151" s="3"/>
      <c r="AD151" s="3"/>
      <c r="AE151" s="16" t="s">
        <v>203</v>
      </c>
      <c r="AF151" s="8"/>
      <c r="AG151" s="3">
        <v>4264642</v>
      </c>
      <c r="AH151" s="3">
        <v>2515617</v>
      </c>
      <c r="AI151" s="3">
        <v>4544900</v>
      </c>
      <c r="AJ151" s="3">
        <v>13696099</v>
      </c>
      <c r="AK151" s="3">
        <v>22471376</v>
      </c>
    </row>
    <row r="152" spans="4:37" ht="30">
      <c r="D152" s="16" t="s">
        <v>204</v>
      </c>
      <c r="E152" s="26"/>
      <c r="F152" s="26"/>
      <c r="H152" s="16"/>
      <c r="I152" s="8"/>
      <c r="J152" s="2"/>
      <c r="K152" s="2"/>
      <c r="L152" s="3"/>
      <c r="M152" s="3"/>
      <c r="N152" s="3"/>
      <c r="O152" s="2"/>
      <c r="P152" s="2"/>
      <c r="Q152" s="2"/>
      <c r="R152" s="2"/>
      <c r="S152" s="2"/>
      <c r="T152" s="2"/>
      <c r="U152" s="2"/>
      <c r="V152" s="2"/>
      <c r="W152" s="3"/>
      <c r="X152" s="3"/>
      <c r="Y152" s="3"/>
      <c r="Z152" s="2"/>
      <c r="AA152" s="2"/>
      <c r="AB152" s="2"/>
      <c r="AC152" s="2"/>
      <c r="AD152" s="2"/>
      <c r="AE152" s="16" t="s">
        <v>204</v>
      </c>
      <c r="AF152" s="8"/>
      <c r="AG152" s="2">
        <v>-747</v>
      </c>
      <c r="AH152" s="2">
        <v>390</v>
      </c>
      <c r="AI152" s="3">
        <v>5646</v>
      </c>
      <c r="AJ152" s="3">
        <v>-16289</v>
      </c>
      <c r="AK152" s="3">
        <v>-20221</v>
      </c>
    </row>
    <row r="153" spans="4:37">
      <c r="D153" s="16" t="s">
        <v>205</v>
      </c>
      <c r="E153" s="26"/>
      <c r="F153" s="26"/>
      <c r="H153" s="16"/>
      <c r="I153" s="8"/>
      <c r="J153" s="3"/>
      <c r="K153" s="3"/>
      <c r="L153" s="3"/>
      <c r="M153" s="3"/>
      <c r="N153" s="3"/>
      <c r="O153" s="3"/>
      <c r="P153" s="3"/>
      <c r="Q153" s="3"/>
      <c r="R153" s="3"/>
      <c r="S153" s="3"/>
      <c r="T153" s="3"/>
      <c r="U153" s="3"/>
      <c r="V153" s="3"/>
      <c r="W153" s="3"/>
      <c r="X153" s="3"/>
      <c r="Y153" s="3"/>
      <c r="Z153" s="3"/>
      <c r="AA153" s="3"/>
      <c r="AB153" s="3"/>
      <c r="AC153" s="3"/>
      <c r="AD153" s="3"/>
      <c r="AE153" s="16" t="s">
        <v>205</v>
      </c>
      <c r="AF153" s="8"/>
      <c r="AG153" s="3">
        <v>2515617</v>
      </c>
      <c r="AH153" s="3">
        <v>4544900</v>
      </c>
      <c r="AI153" s="3">
        <v>13696099</v>
      </c>
      <c r="AJ153" s="3">
        <v>22471376</v>
      </c>
      <c r="AK153" s="3">
        <v>8324589</v>
      </c>
    </row>
  </sheetData>
  <conditionalFormatting sqref="G14:Y14">
    <cfRule type="cellIs" dxfId="90" priority="12" operator="greaterThan">
      <formula>0.2</formula>
    </cfRule>
    <cfRule type="cellIs" dxfId="89" priority="13" operator="lessThan">
      <formula>0.1</formula>
    </cfRule>
  </conditionalFormatting>
  <conditionalFormatting sqref="G10:Y10">
    <cfRule type="cellIs" dxfId="88" priority="11" operator="greaterThanOrEqual">
      <formula>0.1</formula>
    </cfRule>
  </conditionalFormatting>
  <conditionalFormatting sqref="G10:Y10">
    <cfRule type="cellIs" dxfId="87" priority="10" operator="lessThanOrEqual">
      <formula>0.05</formula>
    </cfRule>
  </conditionalFormatting>
  <conditionalFormatting sqref="AA10:AA12">
    <cfRule type="cellIs" dxfId="86" priority="9" operator="greaterThanOrEqual">
      <formula>0.1</formula>
    </cfRule>
  </conditionalFormatting>
  <conditionalFormatting sqref="AA10:AA12">
    <cfRule type="cellIs" dxfId="85" priority="8" operator="lessThanOrEqual">
      <formula>0.05</formula>
    </cfRule>
  </conditionalFormatting>
  <conditionalFormatting sqref="G11:Y11">
    <cfRule type="cellIs" dxfId="84" priority="7" operator="greaterThanOrEqual">
      <formula>0.1</formula>
    </cfRule>
  </conditionalFormatting>
  <conditionalFormatting sqref="G11:Y11">
    <cfRule type="cellIs" dxfId="83" priority="6" operator="lessThanOrEqual">
      <formula>0.05</formula>
    </cfRule>
  </conditionalFormatting>
  <conditionalFormatting sqref="G12:Y12">
    <cfRule type="cellIs" dxfId="82" priority="5" operator="greaterThanOrEqual">
      <formula>0.1</formula>
    </cfRule>
  </conditionalFormatting>
  <conditionalFormatting sqref="G12:Y12">
    <cfRule type="cellIs" dxfId="81" priority="4" operator="lessThanOrEqual">
      <formula>0.05</formula>
    </cfRule>
  </conditionalFormatting>
  <conditionalFormatting sqref="AA19">
    <cfRule type="cellIs" dxfId="80" priority="3" operator="greaterThan">
      <formula>0.35</formula>
    </cfRule>
  </conditionalFormatting>
  <conditionalFormatting sqref="AA14">
    <cfRule type="cellIs" dxfId="79" priority="1" operator="greaterThan">
      <formula>0.2</formula>
    </cfRule>
    <cfRule type="cellIs" dxfId="78" priority="2" operator="lessThan">
      <formula>0.1</formula>
    </cfRule>
  </conditionalFormatting>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3973A-A1F5-44CB-8253-AA1D8CC217B6}">
  <dimension ref="A1:AK153"/>
  <sheetViews>
    <sheetView workbookViewId="0">
      <pane ySplit="1" topLeftCell="A98" activePane="bottomLeft" state="frozen"/>
      <selection pane="bottomLeft" activeCell="K100" sqref="K100"/>
    </sheetView>
  </sheetViews>
  <sheetFormatPr baseColWidth="10" defaultColWidth="8.83203125" defaultRowHeight="15"/>
  <cols>
    <col min="1" max="1" width="22.6640625" customWidth="1"/>
    <col min="2" max="2" width="9.1640625"/>
    <col min="3" max="3" width="22.5" customWidth="1"/>
    <col min="4" max="4" width="70.5" customWidth="1"/>
    <col min="5" max="5" width="9.6640625" customWidth="1"/>
    <col min="6" max="6" width="10.5" customWidth="1"/>
    <col min="7" max="8" width="9.6640625" bestFit="1" customWidth="1"/>
    <col min="9" max="9" width="11.5" bestFit="1" customWidth="1"/>
    <col min="10" max="11" width="12.1640625" bestFit="1" customWidth="1"/>
    <col min="12" max="13" width="12.5" bestFit="1" customWidth="1"/>
    <col min="14" max="21" width="13.5" bestFit="1" customWidth="1"/>
    <col min="22" max="23" width="13.83203125" bestFit="1" customWidth="1"/>
    <col min="24" max="25" width="14.5" bestFit="1" customWidth="1"/>
    <col min="26" max="26" width="11.1640625" customWidth="1"/>
    <col min="27" max="27" width="11" customWidth="1"/>
    <col min="28" max="28" width="26.6640625" bestFit="1" customWidth="1"/>
    <col min="29" max="30" width="8.83203125" customWidth="1"/>
    <col min="31" max="31" width="53.33203125" customWidth="1"/>
    <col min="32" max="32" width="9.1640625"/>
    <col min="33" max="33" width="13.5" bestFit="1" customWidth="1"/>
    <col min="34" max="35" width="13.83203125" bestFit="1" customWidth="1"/>
    <col min="36" max="37" width="14.5" bestFit="1" customWidth="1"/>
  </cols>
  <sheetData>
    <row r="1" spans="1:28" ht="63.75" customHeight="1">
      <c r="A1" s="36" t="s">
        <v>208</v>
      </c>
      <c r="G1" s="1"/>
      <c r="H1" s="1"/>
      <c r="I1" s="1"/>
      <c r="J1" s="1"/>
      <c r="K1" s="1">
        <v>2008</v>
      </c>
      <c r="L1" s="1">
        <v>2009</v>
      </c>
      <c r="M1" s="1">
        <v>2010</v>
      </c>
      <c r="N1" s="1">
        <v>2011</v>
      </c>
      <c r="O1" s="1">
        <v>2012</v>
      </c>
      <c r="P1" s="1">
        <v>2013</v>
      </c>
      <c r="Q1" s="1">
        <v>2014</v>
      </c>
      <c r="R1" s="1">
        <v>2015</v>
      </c>
      <c r="S1" s="1">
        <v>2016</v>
      </c>
      <c r="T1" s="1">
        <v>2017</v>
      </c>
      <c r="U1" s="1">
        <v>2018</v>
      </c>
      <c r="V1" s="1">
        <v>2019</v>
      </c>
      <c r="W1" s="1">
        <v>2020</v>
      </c>
      <c r="X1" s="1">
        <v>2021</v>
      </c>
      <c r="Y1" s="1">
        <v>2022</v>
      </c>
      <c r="AB1" s="36" t="str">
        <f>A1</f>
        <v>XSTC:IDV</v>
      </c>
    </row>
    <row r="3" spans="1:28">
      <c r="AA3" s="37" t="e" cm="1" vm="15">
        <f t="array" ref="AA3">_FV(AB1,"P/E",TRUE)</f>
        <v>#VALUE!</v>
      </c>
      <c r="AB3" t="s">
        <v>70</v>
      </c>
    </row>
    <row r="10" spans="1:28" ht="18">
      <c r="D10" s="34" t="s">
        <v>71</v>
      </c>
      <c r="E10" s="34"/>
      <c r="F10" s="34"/>
      <c r="G10" s="33"/>
      <c r="H10" s="33"/>
      <c r="I10" s="33"/>
      <c r="J10" s="33"/>
      <c r="K10" s="33" t="str">
        <f>IF(COUNT(D16:K16)=6,(K16-D16)/(SUM(D16:J16)),"")</f>
        <v/>
      </c>
      <c r="L10" s="33" t="str">
        <f t="shared" ref="L10:X10" si="0">IF(COUNT(G16:L16)=6,(L16-G16)/(SUM(G16:K16)),"")</f>
        <v/>
      </c>
      <c r="M10" s="33" t="str">
        <f t="shared" si="0"/>
        <v/>
      </c>
      <c r="N10" s="33" t="str">
        <f t="shared" si="0"/>
        <v/>
      </c>
      <c r="O10" s="33" t="str">
        <f t="shared" si="0"/>
        <v/>
      </c>
      <c r="P10" s="33">
        <f t="shared" si="0"/>
        <v>0.43970559242951962</v>
      </c>
      <c r="Q10" s="33">
        <f t="shared" si="0"/>
        <v>0.68538129146126225</v>
      </c>
      <c r="R10" s="33">
        <f t="shared" si="0"/>
        <v>0.22072763383587615</v>
      </c>
      <c r="S10" s="33">
        <f t="shared" si="0"/>
        <v>0.73395947345067303</v>
      </c>
      <c r="T10" s="33">
        <f t="shared" si="0"/>
        <v>0.1606416282104868</v>
      </c>
      <c r="U10" s="33">
        <f t="shared" si="0"/>
        <v>0.21113360844593229</v>
      </c>
      <c r="V10" s="33">
        <f t="shared" si="0"/>
        <v>0.25520424045851325</v>
      </c>
      <c r="W10" s="33">
        <f t="shared" si="0"/>
        <v>0.3280476868447833</v>
      </c>
      <c r="X10" s="33">
        <f t="shared" si="0"/>
        <v>0.12875401338157885</v>
      </c>
      <c r="Y10" s="33">
        <f>IF(COUNT(T16:Y16)=6,(Y16-T16)/(SUM(T16:X16)),"")</f>
        <v>0.11827442026216196</v>
      </c>
      <c r="AA10" s="35">
        <f>AVERAGE(U10:Y10)</f>
        <v>0.20828279387859397</v>
      </c>
      <c r="AB10" s="34" t="s">
        <v>71</v>
      </c>
    </row>
    <row r="11" spans="1:28" ht="18">
      <c r="D11" s="34" t="s">
        <v>72</v>
      </c>
      <c r="E11" s="34"/>
      <c r="F11" s="34"/>
      <c r="G11" s="33"/>
      <c r="H11" s="33"/>
      <c r="I11" s="33"/>
      <c r="J11" s="33"/>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f t="shared" si="1"/>
        <v>0.24396913607441578</v>
      </c>
      <c r="V11" s="33">
        <f t="shared" si="1"/>
        <v>0.32672503421356858</v>
      </c>
      <c r="W11" s="33">
        <f t="shared" si="1"/>
        <v>0.30538125227611163</v>
      </c>
      <c r="X11" s="33">
        <f t="shared" si="1"/>
        <v>0.24828667079540542</v>
      </c>
      <c r="Y11" s="33">
        <f>IF(COUNT(O16:Y16)=11,(Y16-O16)/(SUM(O16:X16)),"")</f>
        <v>0.12989795428829523</v>
      </c>
      <c r="AA11" s="35">
        <f t="shared" ref="AA11:AA12" si="2">AVERAGE(U11:Y11)</f>
        <v>0.25085200952955933</v>
      </c>
      <c r="AB11" s="34" t="s">
        <v>72</v>
      </c>
    </row>
    <row r="12" spans="1:28" ht="18">
      <c r="D12" s="34" t="s">
        <v>73</v>
      </c>
      <c r="E12" s="34"/>
      <c r="F12" s="34"/>
      <c r="G12" s="33"/>
      <c r="H12" s="33"/>
      <c r="I12" s="33"/>
      <c r="J12" s="33"/>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73</v>
      </c>
    </row>
    <row r="14" spans="1:28" ht="18">
      <c r="D14" s="32" t="s">
        <v>74</v>
      </c>
      <c r="E14" s="32"/>
      <c r="F14" s="32"/>
      <c r="G14" s="31"/>
      <c r="H14" s="31"/>
      <c r="I14" s="31"/>
      <c r="J14" s="31"/>
      <c r="K14" s="31">
        <f t="shared" ref="K14:X14" si="4">IFERROR(K16/AVERAGE(J17:K17),"")</f>
        <v>0.15388043547462915</v>
      </c>
      <c r="L14" s="31">
        <f t="shared" si="4"/>
        <v>0.12913239174297689</v>
      </c>
      <c r="M14" s="31">
        <f t="shared" si="4"/>
        <v>0.31743149554308353</v>
      </c>
      <c r="N14" s="31">
        <f t="shared" si="4"/>
        <v>0.26433163615611655</v>
      </c>
      <c r="O14" s="31">
        <f t="shared" si="4"/>
        <v>8.0807907471599688E-2</v>
      </c>
      <c r="P14" s="31">
        <f t="shared" si="4"/>
        <v>0.43670537091347883</v>
      </c>
      <c r="Q14" s="31">
        <f t="shared" si="4"/>
        <v>0.60070721863056753</v>
      </c>
      <c r="R14" s="31">
        <f t="shared" si="4"/>
        <v>0.36364421167736183</v>
      </c>
      <c r="S14" s="31">
        <f t="shared" si="4"/>
        <v>0.81477433847978031</v>
      </c>
      <c r="T14" s="31">
        <f t="shared" si="4"/>
        <v>0.22864388717270778</v>
      </c>
      <c r="U14" s="31">
        <f t="shared" si="4"/>
        <v>0.38655316587863564</v>
      </c>
      <c r="V14" s="31">
        <f t="shared" si="4"/>
        <v>0.46108880086621618</v>
      </c>
      <c r="W14" s="31">
        <f t="shared" si="4"/>
        <v>0.43058357585444518</v>
      </c>
      <c r="X14" s="31">
        <f t="shared" si="4"/>
        <v>0.34263873747599022</v>
      </c>
      <c r="Y14" s="31">
        <f>IFERROR(Y16/AVERAGE(X17:Y17),"")</f>
        <v>0.17107681026797925</v>
      </c>
      <c r="AA14" s="39">
        <f>AVERAGE(U14:Y14)</f>
        <v>0.35838821806865329</v>
      </c>
      <c r="AB14" s="32" t="s">
        <v>74</v>
      </c>
    </row>
    <row r="16" spans="1:28">
      <c r="D16" t="s">
        <v>75</v>
      </c>
      <c r="G16" s="21"/>
      <c r="H16" s="21"/>
      <c r="I16" s="21"/>
      <c r="J16" s="21"/>
      <c r="K16" s="21">
        <f t="shared" ref="K16:Y16" si="5">K98</f>
        <v>7251</v>
      </c>
      <c r="L16" s="21">
        <f t="shared" si="5"/>
        <v>5408</v>
      </c>
      <c r="M16" s="21">
        <f t="shared" si="5"/>
        <v>13461</v>
      </c>
      <c r="N16" s="21">
        <f t="shared" si="5"/>
        <v>14822</v>
      </c>
      <c r="O16" s="21">
        <f t="shared" si="5"/>
        <v>4709</v>
      </c>
      <c r="P16" s="21">
        <f t="shared" si="5"/>
        <v>27324</v>
      </c>
      <c r="Q16" s="21">
        <f t="shared" si="5"/>
        <v>50454</v>
      </c>
      <c r="R16" s="21">
        <f t="shared" si="5"/>
        <v>37911</v>
      </c>
      <c r="S16" s="21">
        <f t="shared" si="5"/>
        <v>114068</v>
      </c>
      <c r="T16" s="21">
        <f t="shared" si="5"/>
        <v>42374</v>
      </c>
      <c r="U16" s="21">
        <f t="shared" si="5"/>
        <v>84780</v>
      </c>
      <c r="V16" s="21">
        <f t="shared" si="5"/>
        <v>134566</v>
      </c>
      <c r="W16" s="21">
        <f t="shared" si="5"/>
        <v>173624</v>
      </c>
      <c r="X16" s="21">
        <f t="shared" si="5"/>
        <v>184807</v>
      </c>
      <c r="Y16" s="21">
        <f t="shared" si="5"/>
        <v>115722</v>
      </c>
      <c r="AB16" t="s">
        <v>75</v>
      </c>
    </row>
    <row r="17" spans="4:37">
      <c r="D17" t="s">
        <v>76</v>
      </c>
      <c r="G17" s="20"/>
      <c r="H17" s="20"/>
      <c r="I17" s="20"/>
      <c r="J17" s="20"/>
      <c r="K17" s="20">
        <f t="shared" ref="K17:Y17" si="6">SUM(K19:K20)</f>
        <v>47121</v>
      </c>
      <c r="L17" s="20">
        <f t="shared" si="6"/>
        <v>36638</v>
      </c>
      <c r="M17" s="20">
        <f t="shared" si="6"/>
        <v>48174</v>
      </c>
      <c r="N17" s="20">
        <f t="shared" si="6"/>
        <v>63973</v>
      </c>
      <c r="O17" s="20">
        <f t="shared" si="6"/>
        <v>52575</v>
      </c>
      <c r="P17" s="20">
        <f t="shared" si="6"/>
        <v>72562</v>
      </c>
      <c r="Q17" s="20">
        <f t="shared" si="6"/>
        <v>95420</v>
      </c>
      <c r="R17" s="20">
        <f t="shared" si="6"/>
        <v>113086</v>
      </c>
      <c r="S17" s="20">
        <f t="shared" si="6"/>
        <v>166913</v>
      </c>
      <c r="T17" s="20">
        <f t="shared" si="6"/>
        <v>203742</v>
      </c>
      <c r="U17" s="20">
        <f t="shared" si="6"/>
        <v>234904</v>
      </c>
      <c r="V17" s="20">
        <f t="shared" si="6"/>
        <v>348784</v>
      </c>
      <c r="W17" s="20">
        <f t="shared" si="6"/>
        <v>457675</v>
      </c>
      <c r="X17" s="20">
        <f t="shared" si="6"/>
        <v>621053</v>
      </c>
      <c r="Y17" s="20">
        <f t="shared" si="6"/>
        <v>731813</v>
      </c>
      <c r="AB17" t="s">
        <v>76</v>
      </c>
    </row>
    <row r="19" spans="4:37" ht="16">
      <c r="D19" s="1" t="s">
        <v>77</v>
      </c>
      <c r="E19" s="1"/>
      <c r="F19" s="1"/>
      <c r="G19" s="19"/>
      <c r="H19" s="19"/>
      <c r="I19" s="19"/>
      <c r="J19" s="19"/>
      <c r="K19" s="19">
        <f t="shared" ref="K19:Y19" si="7">SUM(K44:K45,K65)</f>
        <v>0</v>
      </c>
      <c r="L19" s="19">
        <f t="shared" si="7"/>
        <v>0</v>
      </c>
      <c r="M19" s="19">
        <f t="shared" si="7"/>
        <v>5884</v>
      </c>
      <c r="N19" s="19">
        <f t="shared" si="7"/>
        <v>9797</v>
      </c>
      <c r="O19" s="19">
        <f t="shared" si="7"/>
        <v>8119</v>
      </c>
      <c r="P19" s="19">
        <f t="shared" si="7"/>
        <v>9025</v>
      </c>
      <c r="Q19" s="19">
        <f t="shared" si="7"/>
        <v>4831</v>
      </c>
      <c r="R19" s="19">
        <f t="shared" si="7"/>
        <v>3187</v>
      </c>
      <c r="S19" s="19">
        <f t="shared" si="7"/>
        <v>1543</v>
      </c>
      <c r="T19" s="19">
        <f t="shared" si="7"/>
        <v>0</v>
      </c>
      <c r="U19" s="19">
        <f t="shared" si="7"/>
        <v>2000</v>
      </c>
      <c r="V19" s="19">
        <f t="shared" si="7"/>
        <v>29199</v>
      </c>
      <c r="W19" s="19">
        <f t="shared" si="7"/>
        <v>26899</v>
      </c>
      <c r="X19" s="19">
        <f t="shared" si="7"/>
        <v>48299</v>
      </c>
      <c r="Y19" s="19">
        <f t="shared" si="7"/>
        <v>64983</v>
      </c>
      <c r="AA19" s="38">
        <f>Y19/SUM(Y19:Y20)</f>
        <v>8.8797274713622198E-2</v>
      </c>
      <c r="AB19" s="1" t="s">
        <v>77</v>
      </c>
    </row>
    <row r="20" spans="4:37">
      <c r="D20" s="1" t="s">
        <v>78</v>
      </c>
      <c r="E20" s="1"/>
      <c r="F20" s="1"/>
      <c r="G20" s="19"/>
      <c r="H20" s="19"/>
      <c r="I20" s="19"/>
      <c r="J20" s="19"/>
      <c r="K20" s="19">
        <f t="shared" ref="K20:Y20" si="8">K72</f>
        <v>47121</v>
      </c>
      <c r="L20" s="19">
        <f t="shared" si="8"/>
        <v>36638</v>
      </c>
      <c r="M20" s="19">
        <f t="shared" si="8"/>
        <v>42290</v>
      </c>
      <c r="N20" s="19">
        <f t="shared" si="8"/>
        <v>54176</v>
      </c>
      <c r="O20" s="19">
        <f t="shared" si="8"/>
        <v>44456</v>
      </c>
      <c r="P20" s="19">
        <f t="shared" si="8"/>
        <v>63537</v>
      </c>
      <c r="Q20" s="19">
        <f t="shared" si="8"/>
        <v>90589</v>
      </c>
      <c r="R20" s="19">
        <f t="shared" si="8"/>
        <v>109899</v>
      </c>
      <c r="S20" s="19">
        <f t="shared" si="8"/>
        <v>165370</v>
      </c>
      <c r="T20" s="19">
        <f t="shared" si="8"/>
        <v>203742</v>
      </c>
      <c r="U20" s="19">
        <f t="shared" si="8"/>
        <v>232904</v>
      </c>
      <c r="V20" s="19">
        <f t="shared" si="8"/>
        <v>319585</v>
      </c>
      <c r="W20" s="19">
        <f t="shared" si="8"/>
        <v>430776</v>
      </c>
      <c r="X20" s="19">
        <f t="shared" si="8"/>
        <v>572754</v>
      </c>
      <c r="Y20" s="19">
        <f t="shared" si="8"/>
        <v>666830</v>
      </c>
      <c r="AA20" s="29">
        <f>Y20/SUM(Y19:Y20)</f>
        <v>0.9112027252863778</v>
      </c>
      <c r="AB20" s="1" t="s">
        <v>78</v>
      </c>
    </row>
    <row r="24" spans="4:37">
      <c r="G24" s="1"/>
      <c r="H24" s="1"/>
      <c r="I24" s="1"/>
      <c r="J24" s="1"/>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79</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80</v>
      </c>
      <c r="E26" s="23"/>
      <c r="F26" s="23"/>
      <c r="G26" s="3"/>
      <c r="H26" s="3"/>
      <c r="I26" s="163"/>
      <c r="J26" s="164"/>
      <c r="K26" s="166">
        <v>91714</v>
      </c>
      <c r="L26" s="166">
        <v>48818</v>
      </c>
      <c r="M26" s="166">
        <v>82938</v>
      </c>
      <c r="N26" s="166">
        <v>104832</v>
      </c>
      <c r="O26" s="166">
        <v>82110</v>
      </c>
      <c r="P26" s="166">
        <v>161831</v>
      </c>
      <c r="Q26" s="166">
        <v>299963</v>
      </c>
      <c r="R26" s="166">
        <v>326905</v>
      </c>
      <c r="S26" s="166">
        <v>452046</v>
      </c>
      <c r="T26" s="166">
        <v>457126</v>
      </c>
      <c r="U26" s="166">
        <v>485093</v>
      </c>
      <c r="V26" s="166">
        <v>586158</v>
      </c>
      <c r="W26" s="166">
        <v>532242</v>
      </c>
      <c r="X26" s="166">
        <v>411764</v>
      </c>
      <c r="Y26" s="166">
        <v>341738</v>
      </c>
      <c r="Z26" s="3"/>
      <c r="AA26" s="3"/>
      <c r="AB26" s="3"/>
      <c r="AC26" s="3"/>
      <c r="AD26" s="3"/>
      <c r="AE26" s="13" t="s">
        <v>80</v>
      </c>
      <c r="AF26" s="8"/>
      <c r="AG26" s="3">
        <v>25308725</v>
      </c>
      <c r="AH26" s="3">
        <v>30436937</v>
      </c>
      <c r="AI26" s="3">
        <v>56747258</v>
      </c>
      <c r="AJ26" s="3">
        <v>94154860</v>
      </c>
      <c r="AK26" s="3">
        <v>80514711</v>
      </c>
    </row>
    <row r="27" spans="4:37">
      <c r="D27" s="14" t="s">
        <v>81</v>
      </c>
      <c r="E27" s="24"/>
      <c r="F27" s="24"/>
      <c r="G27" s="4"/>
      <c r="H27" s="4"/>
      <c r="I27" s="167"/>
      <c r="J27" s="164"/>
      <c r="K27" s="168">
        <v>3766</v>
      </c>
      <c r="L27" s="168">
        <v>3622</v>
      </c>
      <c r="M27" s="168">
        <v>16602</v>
      </c>
      <c r="N27" s="168">
        <v>20674</v>
      </c>
      <c r="O27" s="168">
        <v>6421</v>
      </c>
      <c r="P27" s="168">
        <v>5210</v>
      </c>
      <c r="Q27" s="168">
        <v>3247</v>
      </c>
      <c r="R27" s="168">
        <v>13202</v>
      </c>
      <c r="S27" s="168">
        <v>273077</v>
      </c>
      <c r="T27" s="168">
        <v>77778</v>
      </c>
      <c r="U27" s="168">
        <v>32928</v>
      </c>
      <c r="V27" s="168">
        <v>54318</v>
      </c>
      <c r="W27" s="168">
        <v>10465</v>
      </c>
      <c r="X27" s="168">
        <v>211322</v>
      </c>
      <c r="Y27" s="168">
        <v>34838</v>
      </c>
      <c r="Z27" s="4"/>
      <c r="AA27" s="4"/>
      <c r="AB27" s="4"/>
      <c r="AC27" s="4"/>
      <c r="AD27" s="4"/>
      <c r="AE27" s="14" t="s">
        <v>81</v>
      </c>
      <c r="AF27" s="8"/>
      <c r="AG27" s="4">
        <v>2515617</v>
      </c>
      <c r="AH27" s="4">
        <v>4544900</v>
      </c>
      <c r="AI27" s="4">
        <v>13696099</v>
      </c>
      <c r="AJ27" s="4">
        <v>22471376</v>
      </c>
      <c r="AK27" s="4">
        <v>8324589</v>
      </c>
    </row>
    <row r="28" spans="4:37">
      <c r="D28" s="14" t="s">
        <v>82</v>
      </c>
      <c r="E28" s="24"/>
      <c r="F28" s="24"/>
      <c r="G28" s="5"/>
      <c r="H28" s="5"/>
      <c r="I28" s="167"/>
      <c r="J28" s="164"/>
      <c r="K28" s="168">
        <v>53894</v>
      </c>
      <c r="L28" s="168">
        <v>33254</v>
      </c>
      <c r="M28" s="168">
        <v>28734</v>
      </c>
      <c r="N28" s="168">
        <v>36258</v>
      </c>
      <c r="O28" s="168">
        <v>43362</v>
      </c>
      <c r="P28" s="168">
        <v>103304</v>
      </c>
      <c r="Q28" s="168">
        <v>174513</v>
      </c>
      <c r="R28" s="168">
        <v>172749</v>
      </c>
      <c r="S28" s="168">
        <v>89814</v>
      </c>
      <c r="T28" s="168">
        <v>324960</v>
      </c>
      <c r="U28" s="168">
        <v>359932</v>
      </c>
      <c r="V28" s="168">
        <v>345747</v>
      </c>
      <c r="W28" s="168">
        <v>395466</v>
      </c>
      <c r="X28" s="168">
        <v>134938</v>
      </c>
      <c r="Y28" s="168">
        <v>249835</v>
      </c>
      <c r="Z28" s="5"/>
      <c r="AA28" s="5"/>
      <c r="AB28" s="5"/>
      <c r="AC28" s="5"/>
      <c r="AD28" s="5"/>
      <c r="AE28" s="14" t="s">
        <v>82</v>
      </c>
      <c r="AF28" s="8"/>
      <c r="AG28" s="4">
        <v>3724563</v>
      </c>
      <c r="AH28" s="4">
        <v>1374340</v>
      </c>
      <c r="AI28" s="4">
        <v>8126993</v>
      </c>
      <c r="AJ28" s="4">
        <v>18236153</v>
      </c>
      <c r="AK28" s="4">
        <v>26268247</v>
      </c>
    </row>
    <row r="29" spans="4:37">
      <c r="D29" s="14" t="s">
        <v>83</v>
      </c>
      <c r="E29" s="24"/>
      <c r="F29" s="24"/>
      <c r="G29" s="4"/>
      <c r="H29" s="4"/>
      <c r="I29" s="167"/>
      <c r="J29" s="164"/>
      <c r="K29" s="168">
        <v>12563</v>
      </c>
      <c r="L29" s="164">
        <v>833</v>
      </c>
      <c r="M29" s="168">
        <v>16759</v>
      </c>
      <c r="N29" s="168">
        <v>29680</v>
      </c>
      <c r="O29" s="168">
        <v>16784</v>
      </c>
      <c r="P29" s="168">
        <v>34373</v>
      </c>
      <c r="Q29" s="168">
        <v>55321</v>
      </c>
      <c r="R29" s="168">
        <v>79146</v>
      </c>
      <c r="S29" s="168">
        <v>53353</v>
      </c>
      <c r="T29" s="168">
        <v>18422</v>
      </c>
      <c r="U29" s="168">
        <v>47638</v>
      </c>
      <c r="V29" s="168">
        <v>74012</v>
      </c>
      <c r="W29" s="168">
        <v>49857</v>
      </c>
      <c r="X29" s="168">
        <v>30456</v>
      </c>
      <c r="Y29" s="168">
        <v>18403</v>
      </c>
      <c r="Z29" s="4"/>
      <c r="AA29" s="4"/>
      <c r="AB29" s="4"/>
      <c r="AC29" s="4"/>
      <c r="AD29" s="4"/>
      <c r="AE29" s="14" t="s">
        <v>83</v>
      </c>
      <c r="AF29" s="8"/>
      <c r="AG29" s="4">
        <v>3210279</v>
      </c>
      <c r="AH29" s="4">
        <v>3561397</v>
      </c>
      <c r="AI29" s="4">
        <v>6124790</v>
      </c>
      <c r="AJ29" s="4">
        <v>7662681</v>
      </c>
      <c r="AK29" s="4">
        <v>9892870</v>
      </c>
    </row>
    <row r="30" spans="4:37">
      <c r="D30" s="14" t="s">
        <v>84</v>
      </c>
      <c r="E30" s="24"/>
      <c r="F30" s="24"/>
      <c r="G30" s="4"/>
      <c r="H30" s="4"/>
      <c r="I30" s="167"/>
      <c r="J30" s="164"/>
      <c r="K30" s="164">
        <v>179</v>
      </c>
      <c r="L30" s="164">
        <v>48</v>
      </c>
      <c r="M30" s="168">
        <v>13481</v>
      </c>
      <c r="N30" s="168">
        <v>13325</v>
      </c>
      <c r="O30" s="168">
        <v>14186</v>
      </c>
      <c r="P30" s="168">
        <v>14216</v>
      </c>
      <c r="Q30" s="168">
        <v>63902</v>
      </c>
      <c r="R30" s="168">
        <v>59549</v>
      </c>
      <c r="S30" s="168">
        <v>35777</v>
      </c>
      <c r="T30" s="168">
        <v>35676</v>
      </c>
      <c r="U30" s="168">
        <v>44579</v>
      </c>
      <c r="V30" s="168">
        <v>108728</v>
      </c>
      <c r="W30" s="168">
        <v>71474</v>
      </c>
      <c r="X30" s="168">
        <v>32809</v>
      </c>
      <c r="Y30" s="168">
        <v>35081</v>
      </c>
      <c r="Z30" s="4"/>
      <c r="AA30" s="4"/>
      <c r="AB30" s="4"/>
      <c r="AC30" s="4"/>
      <c r="AD30" s="4"/>
      <c r="AE30" s="14" t="s">
        <v>84</v>
      </c>
      <c r="AF30" s="8"/>
      <c r="AG30" s="4">
        <v>14115139</v>
      </c>
      <c r="AH30" s="4">
        <v>19411923</v>
      </c>
      <c r="AI30" s="4">
        <v>26286822</v>
      </c>
      <c r="AJ30" s="4">
        <v>42134494</v>
      </c>
      <c r="AK30" s="4">
        <v>34491111</v>
      </c>
    </row>
    <row r="31" spans="4:37">
      <c r="D31" s="14" t="s">
        <v>85</v>
      </c>
      <c r="E31" s="24"/>
      <c r="F31" s="24"/>
      <c r="G31" s="5"/>
      <c r="H31" s="5"/>
      <c r="I31" s="167"/>
      <c r="J31" s="164"/>
      <c r="K31" s="168">
        <v>21312</v>
      </c>
      <c r="L31" s="168">
        <v>11062</v>
      </c>
      <c r="M31" s="168">
        <v>7362</v>
      </c>
      <c r="N31" s="168">
        <v>4895</v>
      </c>
      <c r="O31" s="168">
        <v>1356</v>
      </c>
      <c r="P31" s="168">
        <v>4728</v>
      </c>
      <c r="Q31" s="168">
        <v>2980</v>
      </c>
      <c r="R31" s="168">
        <v>2259</v>
      </c>
      <c r="S31" s="164">
        <v>25</v>
      </c>
      <c r="T31" s="164">
        <v>290</v>
      </c>
      <c r="U31" s="164">
        <v>16</v>
      </c>
      <c r="V31" s="168">
        <v>3353</v>
      </c>
      <c r="W31" s="168">
        <v>4980</v>
      </c>
      <c r="X31" s="168">
        <v>2239</v>
      </c>
      <c r="Y31" s="168">
        <v>3581</v>
      </c>
      <c r="Z31" s="4"/>
      <c r="AA31" s="4"/>
      <c r="AB31" s="4"/>
      <c r="AC31" s="4"/>
      <c r="AD31" s="4"/>
      <c r="AE31" s="14" t="s">
        <v>85</v>
      </c>
      <c r="AF31" s="8"/>
      <c r="AG31" s="4">
        <v>1743128</v>
      </c>
      <c r="AH31" s="4">
        <v>1544376</v>
      </c>
      <c r="AI31" s="4">
        <v>2512554</v>
      </c>
      <c r="AJ31" s="4">
        <v>3650157</v>
      </c>
      <c r="AK31" s="4">
        <v>1537895</v>
      </c>
    </row>
    <row r="32" spans="4:37">
      <c r="D32" s="13" t="s">
        <v>86</v>
      </c>
      <c r="E32" s="23"/>
      <c r="F32" s="23"/>
      <c r="G32" s="3"/>
      <c r="H32" s="3"/>
      <c r="I32" s="163"/>
      <c r="J32" s="164"/>
      <c r="K32" s="166">
        <v>98060</v>
      </c>
      <c r="L32" s="166">
        <v>137023</v>
      </c>
      <c r="M32" s="166">
        <v>140992</v>
      </c>
      <c r="N32" s="166">
        <v>187083</v>
      </c>
      <c r="O32" s="166">
        <v>193060</v>
      </c>
      <c r="P32" s="166">
        <v>177665</v>
      </c>
      <c r="Q32" s="166">
        <v>142128</v>
      </c>
      <c r="R32" s="166">
        <v>185814</v>
      </c>
      <c r="S32" s="166">
        <v>221265</v>
      </c>
      <c r="T32" s="166">
        <v>260839</v>
      </c>
      <c r="U32" s="166">
        <v>302311</v>
      </c>
      <c r="V32" s="166">
        <v>551580</v>
      </c>
      <c r="W32" s="166">
        <v>728295</v>
      </c>
      <c r="X32" s="166">
        <v>1050334</v>
      </c>
      <c r="Y32" s="166">
        <v>1251418</v>
      </c>
      <c r="Z32" s="3"/>
      <c r="AA32" s="3"/>
      <c r="AB32" s="3"/>
      <c r="AC32" s="3"/>
      <c r="AD32" s="3"/>
      <c r="AE32" s="13" t="s">
        <v>86</v>
      </c>
      <c r="AF32" s="8"/>
      <c r="AG32" s="3">
        <v>52914282</v>
      </c>
      <c r="AH32" s="3">
        <v>71339093</v>
      </c>
      <c r="AI32" s="3">
        <v>74764176</v>
      </c>
      <c r="AJ32" s="3">
        <v>84081563</v>
      </c>
      <c r="AK32" s="3">
        <v>89820811</v>
      </c>
    </row>
    <row r="33" spans="4:37">
      <c r="D33" s="14" t="s">
        <v>87</v>
      </c>
      <c r="E33" s="24"/>
      <c r="F33" s="24"/>
      <c r="G33" s="5"/>
      <c r="H33" s="5"/>
      <c r="I33" s="167"/>
      <c r="J33" s="164"/>
      <c r="K33" s="164">
        <v>0</v>
      </c>
      <c r="L33" s="164">
        <v>0</v>
      </c>
      <c r="M33" s="164">
        <v>0</v>
      </c>
      <c r="N33" s="164">
        <v>0</v>
      </c>
      <c r="O33" s="168">
        <v>5149</v>
      </c>
      <c r="P33" s="164">
        <v>0</v>
      </c>
      <c r="Q33" s="164">
        <v>0</v>
      </c>
      <c r="R33" s="164">
        <v>0</v>
      </c>
      <c r="S33" s="168">
        <v>18501</v>
      </c>
      <c r="T33" s="168">
        <v>57972</v>
      </c>
      <c r="U33" s="168">
        <v>69090</v>
      </c>
      <c r="V33" s="168">
        <v>113905</v>
      </c>
      <c r="W33" s="168">
        <v>189764</v>
      </c>
      <c r="X33" s="168">
        <v>468284</v>
      </c>
      <c r="Y33" s="168">
        <v>622779</v>
      </c>
      <c r="Z33" s="4"/>
      <c r="AA33" s="4"/>
      <c r="AB33" s="4"/>
      <c r="AC33" s="4"/>
      <c r="AD33" s="4"/>
      <c r="AE33" s="14" t="s">
        <v>87</v>
      </c>
      <c r="AF33" s="8"/>
      <c r="AG33" s="4">
        <v>22302</v>
      </c>
      <c r="AH33" s="4">
        <v>27718</v>
      </c>
      <c r="AI33" s="4">
        <v>305166</v>
      </c>
      <c r="AJ33" s="4">
        <v>809235</v>
      </c>
      <c r="AK33" s="4">
        <v>894484</v>
      </c>
    </row>
    <row r="34" spans="4:37">
      <c r="D34" s="14" t="s">
        <v>88</v>
      </c>
      <c r="E34" s="24"/>
      <c r="F34" s="24"/>
      <c r="G34" s="4"/>
      <c r="H34" s="4"/>
      <c r="I34" s="167"/>
      <c r="J34" s="164"/>
      <c r="K34" s="168">
        <v>11320</v>
      </c>
      <c r="L34" s="168">
        <v>68325</v>
      </c>
      <c r="M34" s="168">
        <v>10217</v>
      </c>
      <c r="N34" s="168">
        <v>10844</v>
      </c>
      <c r="O34" s="168">
        <v>34790</v>
      </c>
      <c r="P34" s="168">
        <v>32304</v>
      </c>
      <c r="Q34" s="168">
        <v>31055</v>
      </c>
      <c r="R34" s="168">
        <v>54901</v>
      </c>
      <c r="S34" s="168">
        <v>51492</v>
      </c>
      <c r="T34" s="168">
        <v>54779</v>
      </c>
      <c r="U34" s="168">
        <v>50702</v>
      </c>
      <c r="V34" s="168">
        <v>89535</v>
      </c>
      <c r="W34" s="168">
        <v>85449</v>
      </c>
      <c r="X34" s="168">
        <v>74626</v>
      </c>
      <c r="Y34" s="168">
        <v>121013</v>
      </c>
      <c r="Z34" s="4"/>
      <c r="AA34" s="4"/>
      <c r="AB34" s="4"/>
      <c r="AC34" s="4"/>
      <c r="AD34" s="4"/>
      <c r="AE34" s="14" t="s">
        <v>88</v>
      </c>
      <c r="AF34" s="8"/>
      <c r="AG34" s="4">
        <v>12782561</v>
      </c>
      <c r="AH34" s="4">
        <v>31249494</v>
      </c>
      <c r="AI34" s="4">
        <v>65561657</v>
      </c>
      <c r="AJ34" s="4">
        <v>69280842</v>
      </c>
      <c r="AK34" s="4">
        <v>70832916</v>
      </c>
    </row>
    <row r="35" spans="4:37">
      <c r="D35" s="14" t="s">
        <v>89</v>
      </c>
      <c r="E35" s="24"/>
      <c r="F35" s="24"/>
      <c r="G35" s="5"/>
      <c r="H35" s="5"/>
      <c r="I35" s="167"/>
      <c r="J35" s="164"/>
      <c r="K35" s="164">
        <v>0</v>
      </c>
      <c r="L35" s="164">
        <v>0</v>
      </c>
      <c r="M35" s="168">
        <v>34861</v>
      </c>
      <c r="N35" s="168">
        <v>31858</v>
      </c>
      <c r="O35" s="168">
        <v>45172</v>
      </c>
      <c r="P35" s="168">
        <v>41659</v>
      </c>
      <c r="Q35" s="168">
        <v>40204</v>
      </c>
      <c r="R35" s="168">
        <v>49998</v>
      </c>
      <c r="S35" s="168">
        <v>48114</v>
      </c>
      <c r="T35" s="168">
        <v>43863</v>
      </c>
      <c r="U35" s="168">
        <v>18506</v>
      </c>
      <c r="V35" s="164">
        <v>0</v>
      </c>
      <c r="W35" s="164">
        <v>0</v>
      </c>
      <c r="X35" s="164">
        <v>0</v>
      </c>
      <c r="Y35" s="164">
        <v>0</v>
      </c>
      <c r="Z35" s="5"/>
      <c r="AA35" s="5"/>
      <c r="AB35" s="5"/>
      <c r="AC35" s="5"/>
      <c r="AD35" s="5"/>
      <c r="AE35" s="14" t="s">
        <v>89</v>
      </c>
      <c r="AF35" s="8"/>
      <c r="AG35" s="4">
        <v>179741</v>
      </c>
      <c r="AH35" s="4">
        <v>576617</v>
      </c>
      <c r="AI35" s="4">
        <v>564297</v>
      </c>
      <c r="AJ35" s="4">
        <v>548211</v>
      </c>
      <c r="AK35" s="4">
        <v>629112</v>
      </c>
    </row>
    <row r="36" spans="4:37">
      <c r="D36" s="14" t="s">
        <v>90</v>
      </c>
      <c r="E36" s="24"/>
      <c r="F36" s="24"/>
      <c r="G36" s="4"/>
      <c r="H36" s="4"/>
      <c r="I36" s="167"/>
      <c r="J36" s="164"/>
      <c r="K36" s="168">
        <v>33544</v>
      </c>
      <c r="L36" s="168">
        <v>57490</v>
      </c>
      <c r="M36" s="168">
        <v>73909</v>
      </c>
      <c r="N36" s="168">
        <v>96372</v>
      </c>
      <c r="O36" s="168">
        <v>64435</v>
      </c>
      <c r="P36" s="168">
        <v>66941</v>
      </c>
      <c r="Q36" s="168">
        <v>33286</v>
      </c>
      <c r="R36" s="168">
        <v>20254</v>
      </c>
      <c r="S36" s="168">
        <v>36618</v>
      </c>
      <c r="T36" s="168">
        <v>31272</v>
      </c>
      <c r="U36" s="168">
        <v>4959</v>
      </c>
      <c r="V36" s="168">
        <v>3259</v>
      </c>
      <c r="W36" s="168">
        <v>42481</v>
      </c>
      <c r="X36" s="168">
        <v>93880</v>
      </c>
      <c r="Y36" s="168">
        <v>87632</v>
      </c>
      <c r="Z36" s="4"/>
      <c r="AA36" s="4"/>
      <c r="AB36" s="4"/>
      <c r="AC36" s="4"/>
      <c r="AD36" s="4"/>
      <c r="AE36" s="14" t="s">
        <v>90</v>
      </c>
      <c r="AF36" s="8"/>
      <c r="AG36" s="4">
        <v>38107321</v>
      </c>
      <c r="AH36" s="4">
        <v>37435320</v>
      </c>
      <c r="AI36" s="4">
        <v>6247214</v>
      </c>
      <c r="AJ36" s="4">
        <v>9698699</v>
      </c>
      <c r="AK36" s="4">
        <v>13363275</v>
      </c>
    </row>
    <row r="37" spans="4:37">
      <c r="D37" s="14" t="s">
        <v>91</v>
      </c>
      <c r="E37" s="24"/>
      <c r="F37" s="24"/>
      <c r="G37" s="5"/>
      <c r="H37" s="5"/>
      <c r="I37" s="167"/>
      <c r="J37" s="164"/>
      <c r="K37" s="168">
        <v>9500</v>
      </c>
      <c r="L37" s="168">
        <v>10150</v>
      </c>
      <c r="M37" s="168">
        <v>20454</v>
      </c>
      <c r="N37" s="168">
        <v>46531</v>
      </c>
      <c r="O37" s="168">
        <v>42327</v>
      </c>
      <c r="P37" s="168">
        <v>34701</v>
      </c>
      <c r="Q37" s="168">
        <v>35418</v>
      </c>
      <c r="R37" s="168">
        <v>52646</v>
      </c>
      <c r="S37" s="168">
        <v>62049</v>
      </c>
      <c r="T37" s="168">
        <v>66424</v>
      </c>
      <c r="U37" s="168">
        <v>106205</v>
      </c>
      <c r="V37" s="168">
        <v>231405</v>
      </c>
      <c r="W37" s="168">
        <v>281645</v>
      </c>
      <c r="X37" s="168">
        <v>277312</v>
      </c>
      <c r="Y37" s="168">
        <v>281834</v>
      </c>
      <c r="Z37" s="5"/>
      <c r="AA37" s="5"/>
      <c r="AB37" s="5"/>
      <c r="AC37" s="5"/>
      <c r="AD37" s="5"/>
      <c r="AE37" s="14" t="s">
        <v>91</v>
      </c>
      <c r="AF37" s="8"/>
      <c r="AG37" s="4">
        <v>66585</v>
      </c>
      <c r="AH37" s="4">
        <v>45794</v>
      </c>
      <c r="AI37" s="4">
        <v>171085</v>
      </c>
      <c r="AJ37" s="4">
        <v>6716</v>
      </c>
      <c r="AK37" s="5">
        <v>700</v>
      </c>
    </row>
    <row r="38" spans="4:37">
      <c r="D38" s="14" t="s">
        <v>92</v>
      </c>
      <c r="E38" s="24"/>
      <c r="F38" s="24"/>
      <c r="G38" s="5"/>
      <c r="H38" s="4"/>
      <c r="I38" s="167"/>
      <c r="J38" s="164"/>
      <c r="K38" s="168">
        <v>43696</v>
      </c>
      <c r="L38" s="168">
        <v>1058</v>
      </c>
      <c r="M38" s="168">
        <v>1551</v>
      </c>
      <c r="N38" s="168">
        <v>1478</v>
      </c>
      <c r="O38" s="168">
        <v>1188</v>
      </c>
      <c r="P38" s="168">
        <v>2060</v>
      </c>
      <c r="Q38" s="168">
        <v>2165</v>
      </c>
      <c r="R38" s="168">
        <v>8015</v>
      </c>
      <c r="S38" s="168">
        <v>4491</v>
      </c>
      <c r="T38" s="168">
        <v>6529</v>
      </c>
      <c r="U38" s="168">
        <v>52848</v>
      </c>
      <c r="V38" s="168">
        <v>113477</v>
      </c>
      <c r="W38" s="168">
        <v>128956</v>
      </c>
      <c r="X38" s="168">
        <v>136232</v>
      </c>
      <c r="Y38" s="168">
        <v>138160</v>
      </c>
      <c r="Z38" s="4"/>
      <c r="AA38" s="4"/>
      <c r="AB38" s="4"/>
      <c r="AC38" s="4"/>
      <c r="AD38" s="4"/>
      <c r="AE38" s="14" t="s">
        <v>92</v>
      </c>
      <c r="AF38" s="8"/>
      <c r="AG38" s="4">
        <v>1667540</v>
      </c>
      <c r="AH38" s="4">
        <v>1942965</v>
      </c>
      <c r="AI38" s="4">
        <v>1871648</v>
      </c>
      <c r="AJ38" s="4">
        <v>3700738</v>
      </c>
      <c r="AK38" s="4">
        <v>4012315</v>
      </c>
    </row>
    <row r="39" spans="4:37">
      <c r="D39" s="15" t="s">
        <v>93</v>
      </c>
      <c r="E39" s="25"/>
      <c r="F39" s="25"/>
      <c r="G39" s="5"/>
      <c r="H39" s="5"/>
      <c r="I39" s="167"/>
      <c r="J39" s="164"/>
      <c r="K39" s="164">
        <v>0</v>
      </c>
      <c r="L39" s="164">
        <v>0</v>
      </c>
      <c r="M39" s="164">
        <v>0</v>
      </c>
      <c r="N39" s="164">
        <v>0</v>
      </c>
      <c r="O39" s="164">
        <v>0</v>
      </c>
      <c r="P39" s="164">
        <v>0</v>
      </c>
      <c r="Q39" s="164">
        <v>0</v>
      </c>
      <c r="R39" s="164">
        <v>0</v>
      </c>
      <c r="S39" s="164">
        <v>0</v>
      </c>
      <c r="T39" s="164">
        <v>0</v>
      </c>
      <c r="U39" s="164">
        <v>0</v>
      </c>
      <c r="V39" s="164">
        <v>0</v>
      </c>
      <c r="W39" s="164">
        <v>0</v>
      </c>
      <c r="X39" s="164">
        <v>0</v>
      </c>
      <c r="Y39" s="164">
        <v>0</v>
      </c>
      <c r="Z39" s="5"/>
      <c r="AA39" s="5"/>
      <c r="AB39" s="5"/>
      <c r="AC39" s="5"/>
      <c r="AD39" s="5"/>
      <c r="AE39" s="15" t="s">
        <v>93</v>
      </c>
      <c r="AF39" s="8"/>
      <c r="AG39" s="4">
        <v>88234</v>
      </c>
      <c r="AH39" s="4">
        <v>61185</v>
      </c>
      <c r="AI39" s="4">
        <v>43110</v>
      </c>
      <c r="AJ39" s="4">
        <v>37122</v>
      </c>
      <c r="AK39" s="4">
        <v>88009</v>
      </c>
    </row>
    <row r="40" spans="4:37">
      <c r="D40" s="16" t="s">
        <v>94</v>
      </c>
      <c r="E40" s="26"/>
      <c r="F40" s="26"/>
      <c r="G40" s="3"/>
      <c r="H40" s="3"/>
      <c r="I40" s="163"/>
      <c r="J40" s="164"/>
      <c r="K40" s="166">
        <v>189773</v>
      </c>
      <c r="L40" s="166">
        <v>185841</v>
      </c>
      <c r="M40" s="166">
        <v>223930</v>
      </c>
      <c r="N40" s="166">
        <v>291915</v>
      </c>
      <c r="O40" s="166">
        <v>275170</v>
      </c>
      <c r="P40" s="166">
        <v>339495</v>
      </c>
      <c r="Q40" s="166">
        <v>442091</v>
      </c>
      <c r="R40" s="166">
        <v>512719</v>
      </c>
      <c r="S40" s="166">
        <v>673311</v>
      </c>
      <c r="T40" s="166">
        <v>717966</v>
      </c>
      <c r="U40" s="166">
        <v>787404</v>
      </c>
      <c r="V40" s="166">
        <v>1137738</v>
      </c>
      <c r="W40" s="166">
        <v>1260537</v>
      </c>
      <c r="X40" s="166">
        <v>1462098</v>
      </c>
      <c r="Y40" s="166">
        <v>1593156</v>
      </c>
      <c r="Z40" s="3"/>
      <c r="AA40" s="3"/>
      <c r="AB40" s="3"/>
      <c r="AC40" s="3"/>
      <c r="AD40" s="3"/>
      <c r="AE40" s="16" t="s">
        <v>94</v>
      </c>
      <c r="AF40" s="8"/>
      <c r="AG40" s="3">
        <v>78223008</v>
      </c>
      <c r="AH40" s="3">
        <v>101776030</v>
      </c>
      <c r="AI40" s="3">
        <v>131511434</v>
      </c>
      <c r="AJ40" s="3">
        <v>178236422</v>
      </c>
      <c r="AK40" s="3">
        <v>170335522</v>
      </c>
    </row>
    <row r="41" spans="4:37">
      <c r="D41" s="12" t="s">
        <v>95</v>
      </c>
      <c r="E41" s="22"/>
      <c r="F41" s="22"/>
      <c r="G41" s="2"/>
      <c r="H41" s="2"/>
      <c r="I41" s="163"/>
      <c r="J41" s="164"/>
      <c r="K41" s="165"/>
      <c r="L41" s="165"/>
      <c r="M41" s="165"/>
      <c r="N41" s="165"/>
      <c r="O41" s="165"/>
      <c r="P41" s="165"/>
      <c r="Q41" s="165"/>
      <c r="R41" s="165"/>
      <c r="S41" s="165"/>
      <c r="T41" s="165"/>
      <c r="U41" s="165">
        <v>0</v>
      </c>
      <c r="V41" s="165"/>
      <c r="W41" s="165"/>
      <c r="X41" s="165"/>
      <c r="Y41" s="165"/>
      <c r="Z41" s="2"/>
      <c r="AA41" s="2"/>
      <c r="AB41" s="2"/>
      <c r="AC41" s="2"/>
      <c r="AD41" s="2"/>
      <c r="AE41" s="12" t="s">
        <v>95</v>
      </c>
      <c r="AF41" s="8"/>
      <c r="AG41" s="2"/>
      <c r="AH41" s="2"/>
      <c r="AI41" s="2"/>
      <c r="AJ41" s="2"/>
      <c r="AK41" s="2"/>
    </row>
    <row r="42" spans="4:37">
      <c r="D42" s="13" t="s">
        <v>96</v>
      </c>
      <c r="E42" s="23"/>
      <c r="F42" s="23"/>
      <c r="G42" s="3"/>
      <c r="H42" s="3"/>
      <c r="I42" s="163"/>
      <c r="J42" s="164"/>
      <c r="K42" s="166">
        <v>142652</v>
      </c>
      <c r="L42" s="166">
        <v>149203</v>
      </c>
      <c r="M42" s="166">
        <v>181639</v>
      </c>
      <c r="N42" s="166">
        <v>237739</v>
      </c>
      <c r="O42" s="166">
        <v>230714</v>
      </c>
      <c r="P42" s="166">
        <v>275958</v>
      </c>
      <c r="Q42" s="166">
        <v>351502</v>
      </c>
      <c r="R42" s="166">
        <v>402820</v>
      </c>
      <c r="S42" s="166">
        <v>507942</v>
      </c>
      <c r="T42" s="166">
        <v>514223</v>
      </c>
      <c r="U42" s="166">
        <v>554500</v>
      </c>
      <c r="V42" s="166">
        <v>818153</v>
      </c>
      <c r="W42" s="166">
        <v>829761</v>
      </c>
      <c r="X42" s="166">
        <v>889344</v>
      </c>
      <c r="Y42" s="166">
        <v>926325</v>
      </c>
      <c r="Z42" s="3"/>
      <c r="AA42" s="3"/>
      <c r="AB42" s="3"/>
      <c r="AC42" s="3"/>
      <c r="AD42" s="3"/>
      <c r="AE42" s="13" t="s">
        <v>96</v>
      </c>
      <c r="AF42" s="8"/>
      <c r="AG42" s="3">
        <v>37600058</v>
      </c>
      <c r="AH42" s="3">
        <v>53989394</v>
      </c>
      <c r="AI42" s="3">
        <v>72291648</v>
      </c>
      <c r="AJ42" s="3">
        <v>87455797</v>
      </c>
      <c r="AK42" s="3">
        <v>74222582</v>
      </c>
    </row>
    <row r="43" spans="4:37">
      <c r="D43" s="14" t="s">
        <v>97</v>
      </c>
      <c r="E43" s="24"/>
      <c r="F43" s="24"/>
      <c r="G43" s="4"/>
      <c r="H43" s="4"/>
      <c r="I43" s="167"/>
      <c r="J43" s="164"/>
      <c r="K43" s="168">
        <v>142652</v>
      </c>
      <c r="L43" s="168">
        <v>149167</v>
      </c>
      <c r="M43" s="168">
        <v>14502</v>
      </c>
      <c r="N43" s="168">
        <v>22063</v>
      </c>
      <c r="O43" s="168">
        <v>10845</v>
      </c>
      <c r="P43" s="168">
        <v>11504</v>
      </c>
      <c r="Q43" s="168">
        <v>32333</v>
      </c>
      <c r="R43" s="168">
        <v>51755</v>
      </c>
      <c r="S43" s="168">
        <v>46110</v>
      </c>
      <c r="T43" s="168">
        <v>37215</v>
      </c>
      <c r="U43" s="168">
        <v>52265</v>
      </c>
      <c r="V43" s="168">
        <v>146585</v>
      </c>
      <c r="W43" s="168">
        <v>118381</v>
      </c>
      <c r="X43" s="168">
        <v>145074</v>
      </c>
      <c r="Y43" s="168">
        <v>135451</v>
      </c>
      <c r="Z43" s="4"/>
      <c r="AA43" s="4"/>
      <c r="AB43" s="4"/>
      <c r="AC43" s="4"/>
      <c r="AD43" s="4"/>
      <c r="AE43" s="14" t="s">
        <v>97</v>
      </c>
      <c r="AF43" s="8"/>
      <c r="AG43" s="4">
        <v>22636149</v>
      </c>
      <c r="AH43" s="4">
        <v>26984198</v>
      </c>
      <c r="AI43" s="4">
        <v>51975217</v>
      </c>
      <c r="AJ43" s="4">
        <v>73459316</v>
      </c>
      <c r="AK43" s="4">
        <v>62385393</v>
      </c>
    </row>
    <row r="44" spans="4:37">
      <c r="D44" s="17" t="s">
        <v>98</v>
      </c>
      <c r="E44" s="27"/>
      <c r="F44" s="27"/>
      <c r="G44" s="4"/>
      <c r="H44" s="4"/>
      <c r="I44" s="167"/>
      <c r="J44" s="164"/>
      <c r="K44" s="164">
        <v>0</v>
      </c>
      <c r="L44" s="164">
        <v>0</v>
      </c>
      <c r="M44" s="168">
        <v>3500</v>
      </c>
      <c r="N44" s="168">
        <v>1678</v>
      </c>
      <c r="O44" s="168">
        <v>1233</v>
      </c>
      <c r="P44" s="168">
        <v>3783</v>
      </c>
      <c r="Q44" s="168">
        <v>1233</v>
      </c>
      <c r="R44" s="164">
        <v>0</v>
      </c>
      <c r="S44" s="168">
        <v>1233</v>
      </c>
      <c r="T44" s="164">
        <v>0</v>
      </c>
      <c r="U44" s="168">
        <v>2000</v>
      </c>
      <c r="V44" s="164">
        <v>0</v>
      </c>
      <c r="W44" s="168">
        <v>3450</v>
      </c>
      <c r="X44" s="168">
        <v>20450</v>
      </c>
      <c r="Y44" s="168">
        <v>15810</v>
      </c>
      <c r="Z44" s="4"/>
      <c r="AA44" s="4"/>
      <c r="AB44" s="4"/>
      <c r="AC44" s="4"/>
      <c r="AD44" s="4"/>
      <c r="AE44" s="17" t="s">
        <v>98</v>
      </c>
      <c r="AF44" s="8"/>
      <c r="AG44" s="4">
        <v>11494717</v>
      </c>
      <c r="AH44" s="4">
        <v>16837653</v>
      </c>
      <c r="AI44" s="4">
        <v>36798466</v>
      </c>
      <c r="AJ44" s="4">
        <v>43747643</v>
      </c>
      <c r="AK44" s="4">
        <v>46748670</v>
      </c>
    </row>
    <row r="45" spans="4:37">
      <c r="D45" s="17" t="s">
        <v>99</v>
      </c>
      <c r="E45" s="27"/>
      <c r="F45" s="27"/>
      <c r="G45" s="5"/>
      <c r="H45" s="5"/>
      <c r="I45" s="167"/>
      <c r="J45" s="164"/>
      <c r="K45" s="164">
        <v>0</v>
      </c>
      <c r="L45" s="164">
        <v>0</v>
      </c>
      <c r="M45" s="164">
        <v>0</v>
      </c>
      <c r="N45" s="164">
        <v>0</v>
      </c>
      <c r="O45" s="164">
        <v>0</v>
      </c>
      <c r="P45" s="164">
        <v>0</v>
      </c>
      <c r="Q45" s="164">
        <v>0</v>
      </c>
      <c r="R45" s="164">
        <v>0</v>
      </c>
      <c r="S45" s="164">
        <v>0</v>
      </c>
      <c r="T45" s="164">
        <v>0</v>
      </c>
      <c r="U45" s="164">
        <v>0</v>
      </c>
      <c r="V45" s="164">
        <v>0</v>
      </c>
      <c r="W45" s="164">
        <v>0</v>
      </c>
      <c r="X45" s="164">
        <v>0</v>
      </c>
      <c r="Y45" s="164">
        <v>0</v>
      </c>
      <c r="Z45" s="5"/>
      <c r="AA45" s="5"/>
      <c r="AB45" s="5"/>
      <c r="AC45" s="5"/>
      <c r="AD45" s="5"/>
      <c r="AE45" s="17" t="s">
        <v>99</v>
      </c>
      <c r="AF45" s="8"/>
      <c r="AG45" s="5">
        <v>0</v>
      </c>
      <c r="AH45" s="5">
        <v>0</v>
      </c>
      <c r="AI45" s="5">
        <v>0</v>
      </c>
      <c r="AJ45" s="5">
        <v>0</v>
      </c>
      <c r="AK45" s="5">
        <v>0</v>
      </c>
    </row>
    <row r="46" spans="4:37">
      <c r="D46" s="17" t="s">
        <v>100</v>
      </c>
      <c r="E46" s="27"/>
      <c r="F46" s="27"/>
      <c r="G46" s="4"/>
      <c r="H46" s="4"/>
      <c r="I46" s="167"/>
      <c r="J46" s="164"/>
      <c r="K46" s="164">
        <v>359</v>
      </c>
      <c r="L46" s="164">
        <v>835</v>
      </c>
      <c r="M46" s="168">
        <v>3254</v>
      </c>
      <c r="N46" s="168">
        <v>14820</v>
      </c>
      <c r="O46" s="168">
        <v>1704</v>
      </c>
      <c r="P46" s="168">
        <v>2269</v>
      </c>
      <c r="Q46" s="168">
        <v>3603</v>
      </c>
      <c r="R46" s="164">
        <v>902</v>
      </c>
      <c r="S46" s="168">
        <v>1404</v>
      </c>
      <c r="T46" s="168">
        <v>1615</v>
      </c>
      <c r="U46" s="168">
        <v>2412</v>
      </c>
      <c r="V46" s="168">
        <v>8012</v>
      </c>
      <c r="W46" s="168">
        <v>1590</v>
      </c>
      <c r="X46" s="168">
        <v>1311</v>
      </c>
      <c r="Y46" s="168">
        <v>1374</v>
      </c>
      <c r="Z46" s="4"/>
      <c r="AA46" s="4"/>
      <c r="AB46" s="4"/>
      <c r="AC46" s="4"/>
      <c r="AD46" s="4"/>
      <c r="AE46" s="17" t="s">
        <v>100</v>
      </c>
      <c r="AF46" s="8"/>
      <c r="AG46" s="4">
        <v>8706913</v>
      </c>
      <c r="AH46" s="4">
        <v>7507199</v>
      </c>
      <c r="AI46" s="4">
        <v>10915753</v>
      </c>
      <c r="AJ46" s="4">
        <v>23729143</v>
      </c>
      <c r="AK46" s="4">
        <v>11107124</v>
      </c>
    </row>
    <row r="47" spans="4:37">
      <c r="D47" s="17" t="s">
        <v>101</v>
      </c>
      <c r="E47" s="27"/>
      <c r="F47" s="27"/>
      <c r="G47" s="5"/>
      <c r="H47" s="5"/>
      <c r="I47" s="167"/>
      <c r="J47" s="164"/>
      <c r="K47" s="168">
        <v>127720</v>
      </c>
      <c r="L47" s="168">
        <v>144905</v>
      </c>
      <c r="M47" s="164">
        <v>35</v>
      </c>
      <c r="N47" s="164">
        <v>35</v>
      </c>
      <c r="O47" s="164">
        <v>476</v>
      </c>
      <c r="P47" s="164">
        <v>0</v>
      </c>
      <c r="Q47" s="168">
        <v>18323</v>
      </c>
      <c r="R47" s="164">
        <v>905</v>
      </c>
      <c r="S47" s="168">
        <v>7558</v>
      </c>
      <c r="T47" s="164">
        <v>143</v>
      </c>
      <c r="U47" s="168">
        <v>3850</v>
      </c>
      <c r="V47" s="164">
        <v>0</v>
      </c>
      <c r="W47" s="164">
        <v>0</v>
      </c>
      <c r="X47" s="164">
        <v>503</v>
      </c>
      <c r="Y47" s="164">
        <v>0</v>
      </c>
      <c r="Z47" s="4"/>
      <c r="AA47" s="4"/>
      <c r="AB47" s="4"/>
      <c r="AC47" s="4"/>
      <c r="AD47" s="4"/>
      <c r="AE47" s="17" t="s">
        <v>101</v>
      </c>
      <c r="AF47" s="8"/>
      <c r="AG47" s="4">
        <v>361444</v>
      </c>
      <c r="AH47" s="4">
        <v>408692</v>
      </c>
      <c r="AI47" s="4">
        <v>1257273</v>
      </c>
      <c r="AJ47" s="4">
        <v>788003</v>
      </c>
      <c r="AK47" s="4">
        <v>860793</v>
      </c>
    </row>
    <row r="48" spans="4:37">
      <c r="D48" s="17" t="s">
        <v>102</v>
      </c>
      <c r="E48" s="27"/>
      <c r="F48" s="27"/>
      <c r="G48" s="4"/>
      <c r="H48" s="4"/>
      <c r="I48" s="167"/>
      <c r="J48" s="164"/>
      <c r="K48" s="164">
        <v>0</v>
      </c>
      <c r="L48" s="168">
        <v>1198</v>
      </c>
      <c r="M48" s="164">
        <v>37</v>
      </c>
      <c r="N48" s="164">
        <v>101</v>
      </c>
      <c r="O48" s="164">
        <v>9</v>
      </c>
      <c r="P48" s="164">
        <v>529</v>
      </c>
      <c r="Q48" s="168">
        <v>2709</v>
      </c>
      <c r="R48" s="168">
        <v>1222</v>
      </c>
      <c r="S48" s="168">
        <v>10477</v>
      </c>
      <c r="T48" s="168">
        <v>2050</v>
      </c>
      <c r="U48" s="168">
        <v>5468</v>
      </c>
      <c r="V48" s="168">
        <v>8212</v>
      </c>
      <c r="W48" s="168">
        <v>5214</v>
      </c>
      <c r="X48" s="168">
        <v>13474</v>
      </c>
      <c r="Y48" s="168">
        <v>6806</v>
      </c>
      <c r="Z48" s="4"/>
      <c r="AA48" s="4"/>
      <c r="AB48" s="4"/>
      <c r="AC48" s="4"/>
      <c r="AD48" s="4"/>
      <c r="AE48" s="17" t="s">
        <v>102</v>
      </c>
      <c r="AF48" s="8"/>
      <c r="AG48" s="4">
        <v>481510</v>
      </c>
      <c r="AH48" s="4">
        <v>478426</v>
      </c>
      <c r="AI48" s="4">
        <v>548579</v>
      </c>
      <c r="AJ48" s="4">
        <v>796022</v>
      </c>
      <c r="AK48" s="4">
        <v>648408</v>
      </c>
    </row>
    <row r="49" spans="4:37">
      <c r="D49" s="17" t="s">
        <v>103</v>
      </c>
      <c r="E49" s="27"/>
      <c r="F49" s="27"/>
      <c r="G49" s="5"/>
      <c r="H49" s="5"/>
      <c r="I49" s="167"/>
      <c r="J49" s="164"/>
      <c r="K49" s="168">
        <v>2012</v>
      </c>
      <c r="L49" s="164">
        <v>56</v>
      </c>
      <c r="M49" s="164">
        <v>164</v>
      </c>
      <c r="N49" s="164">
        <v>349</v>
      </c>
      <c r="O49" s="164">
        <v>267</v>
      </c>
      <c r="P49" s="164">
        <v>304</v>
      </c>
      <c r="Q49" s="164">
        <v>49</v>
      </c>
      <c r="R49" s="164">
        <v>360</v>
      </c>
      <c r="S49" s="164">
        <v>638</v>
      </c>
      <c r="T49" s="164">
        <v>355</v>
      </c>
      <c r="U49" s="164">
        <v>557</v>
      </c>
      <c r="V49" s="164">
        <v>692</v>
      </c>
      <c r="W49" s="164">
        <v>942</v>
      </c>
      <c r="X49" s="168">
        <v>1493</v>
      </c>
      <c r="Y49" s="168">
        <v>1681</v>
      </c>
      <c r="Z49" s="4"/>
      <c r="AA49" s="4"/>
      <c r="AB49" s="4"/>
      <c r="AC49" s="4"/>
      <c r="AD49" s="4"/>
      <c r="AE49" s="17" t="s">
        <v>103</v>
      </c>
      <c r="AF49" s="8"/>
      <c r="AG49" s="4">
        <v>252288</v>
      </c>
      <c r="AH49" s="4">
        <v>247937</v>
      </c>
      <c r="AI49" s="4">
        <v>313100</v>
      </c>
      <c r="AJ49" s="4">
        <v>797457</v>
      </c>
      <c r="AK49" s="4">
        <v>306209</v>
      </c>
    </row>
    <row r="50" spans="4:37">
      <c r="D50" s="17" t="s">
        <v>104</v>
      </c>
      <c r="E50" s="27"/>
      <c r="F50" s="27"/>
      <c r="G50" s="5"/>
      <c r="H50" s="5"/>
      <c r="I50" s="167"/>
      <c r="J50" s="164"/>
      <c r="K50" s="164">
        <v>0</v>
      </c>
      <c r="L50" s="164">
        <v>0</v>
      </c>
      <c r="M50" s="164">
        <v>0</v>
      </c>
      <c r="N50" s="164">
        <v>0</v>
      </c>
      <c r="O50" s="164">
        <v>0</v>
      </c>
      <c r="P50" s="164">
        <v>0</v>
      </c>
      <c r="Q50" s="164">
        <v>0</v>
      </c>
      <c r="R50" s="164">
        <v>0</v>
      </c>
      <c r="S50" s="164">
        <v>0</v>
      </c>
      <c r="T50" s="164">
        <v>0</v>
      </c>
      <c r="U50" s="168">
        <v>4517</v>
      </c>
      <c r="V50" s="168">
        <v>80396</v>
      </c>
      <c r="W50" s="168">
        <v>65707</v>
      </c>
      <c r="X50" s="168">
        <v>62995</v>
      </c>
      <c r="Y50" s="168">
        <v>63295</v>
      </c>
      <c r="Z50" s="4"/>
      <c r="AA50" s="4"/>
      <c r="AB50" s="4"/>
      <c r="AC50" s="4"/>
      <c r="AD50" s="4"/>
      <c r="AE50" s="17" t="s">
        <v>104</v>
      </c>
      <c r="AF50" s="8"/>
      <c r="AG50" s="4">
        <v>261634</v>
      </c>
      <c r="AH50" s="4">
        <v>429777</v>
      </c>
      <c r="AI50" s="4">
        <v>640130</v>
      </c>
      <c r="AJ50" s="4">
        <v>772615</v>
      </c>
      <c r="AK50" s="4">
        <v>460509</v>
      </c>
    </row>
    <row r="51" spans="4:37">
      <c r="D51" s="17" t="s">
        <v>105</v>
      </c>
      <c r="E51" s="27"/>
      <c r="F51" s="27"/>
      <c r="G51" s="5"/>
      <c r="H51" s="5"/>
      <c r="I51" s="167"/>
      <c r="J51" s="164"/>
      <c r="K51" s="164">
        <v>0</v>
      </c>
      <c r="L51" s="164">
        <v>0</v>
      </c>
      <c r="M51" s="164">
        <v>0</v>
      </c>
      <c r="N51" s="164">
        <v>0</v>
      </c>
      <c r="O51" s="164">
        <v>0</v>
      </c>
      <c r="P51" s="164">
        <v>0</v>
      </c>
      <c r="Q51" s="164">
        <v>0</v>
      </c>
      <c r="R51" s="164">
        <v>0</v>
      </c>
      <c r="S51" s="164">
        <v>0</v>
      </c>
      <c r="T51" s="164">
        <v>0</v>
      </c>
      <c r="U51" s="164">
        <v>0</v>
      </c>
      <c r="V51" s="164">
        <v>0</v>
      </c>
      <c r="W51" s="164">
        <v>0</v>
      </c>
      <c r="X51" s="164">
        <v>0</v>
      </c>
      <c r="Y51" s="164">
        <v>0</v>
      </c>
      <c r="Z51" s="5"/>
      <c r="AA51" s="5"/>
      <c r="AB51" s="5"/>
      <c r="AC51" s="5"/>
      <c r="AD51" s="5"/>
      <c r="AE51" s="17" t="s">
        <v>105</v>
      </c>
      <c r="AF51" s="8"/>
      <c r="AG51" s="5">
        <v>0</v>
      </c>
      <c r="AH51" s="5">
        <v>0</v>
      </c>
      <c r="AI51" s="5">
        <v>0</v>
      </c>
      <c r="AJ51" s="5">
        <v>0</v>
      </c>
      <c r="AK51" s="5">
        <v>0</v>
      </c>
    </row>
    <row r="52" spans="4:37" ht="30">
      <c r="D52" s="17" t="s">
        <v>106</v>
      </c>
      <c r="E52" s="27"/>
      <c r="F52" s="27"/>
      <c r="G52" s="5"/>
      <c r="H52" s="5"/>
      <c r="I52" s="167"/>
      <c r="J52" s="164"/>
      <c r="K52" s="164">
        <v>0</v>
      </c>
      <c r="L52" s="164">
        <v>0</v>
      </c>
      <c r="M52" s="164">
        <v>0</v>
      </c>
      <c r="N52" s="164">
        <v>0</v>
      </c>
      <c r="O52" s="164">
        <v>0</v>
      </c>
      <c r="P52" s="164">
        <v>0</v>
      </c>
      <c r="Q52" s="164">
        <v>0</v>
      </c>
      <c r="R52" s="164">
        <v>0</v>
      </c>
      <c r="S52" s="164">
        <v>0</v>
      </c>
      <c r="T52" s="164">
        <v>0</v>
      </c>
      <c r="U52" s="164">
        <v>0</v>
      </c>
      <c r="V52" s="164">
        <v>0</v>
      </c>
      <c r="W52" s="164">
        <v>0</v>
      </c>
      <c r="X52" s="164">
        <v>0</v>
      </c>
      <c r="Y52" s="164">
        <v>0</v>
      </c>
      <c r="Z52" s="5"/>
      <c r="AA52" s="5"/>
      <c r="AB52" s="5"/>
      <c r="AC52" s="5"/>
      <c r="AD52" s="5"/>
      <c r="AE52" s="17" t="s">
        <v>106</v>
      </c>
      <c r="AF52" s="8"/>
      <c r="AG52" s="5">
        <v>0</v>
      </c>
      <c r="AH52" s="5">
        <v>0</v>
      </c>
      <c r="AI52" s="5">
        <v>0</v>
      </c>
      <c r="AJ52" s="5">
        <v>0</v>
      </c>
      <c r="AK52" s="5">
        <v>0</v>
      </c>
    </row>
    <row r="53" spans="4:37">
      <c r="D53" s="17" t="s">
        <v>107</v>
      </c>
      <c r="E53" s="27"/>
      <c r="F53" s="27"/>
      <c r="G53" s="5"/>
      <c r="H53" s="5"/>
      <c r="I53" s="167"/>
      <c r="J53" s="164"/>
      <c r="K53" s="164">
        <v>0</v>
      </c>
      <c r="L53" s="164">
        <v>0</v>
      </c>
      <c r="M53" s="164">
        <v>0</v>
      </c>
      <c r="N53" s="164">
        <v>0</v>
      </c>
      <c r="O53" s="164">
        <v>0</v>
      </c>
      <c r="P53" s="164">
        <v>0</v>
      </c>
      <c r="Q53" s="164">
        <v>0</v>
      </c>
      <c r="R53" s="164">
        <v>0</v>
      </c>
      <c r="S53" s="168">
        <v>10073</v>
      </c>
      <c r="T53" s="168">
        <v>10499</v>
      </c>
      <c r="U53" s="168">
        <v>11427</v>
      </c>
      <c r="V53" s="168">
        <v>13300</v>
      </c>
      <c r="W53" s="168">
        <v>16008</v>
      </c>
      <c r="X53" s="168">
        <v>16495</v>
      </c>
      <c r="Y53" s="168">
        <v>17487</v>
      </c>
      <c r="Z53" s="5"/>
      <c r="AA53" s="5"/>
      <c r="AB53" s="5"/>
      <c r="AC53" s="5"/>
      <c r="AD53" s="5"/>
      <c r="AE53" s="17" t="s">
        <v>107</v>
      </c>
      <c r="AF53" s="8"/>
      <c r="AG53" s="4">
        <v>9930</v>
      </c>
      <c r="AH53" s="4">
        <v>27406</v>
      </c>
      <c r="AI53" s="4">
        <v>34564</v>
      </c>
      <c r="AJ53" s="4">
        <v>16952</v>
      </c>
      <c r="AK53" s="4">
        <v>16975</v>
      </c>
    </row>
    <row r="54" spans="4:37">
      <c r="D54" s="17" t="s">
        <v>108</v>
      </c>
      <c r="E54" s="27"/>
      <c r="F54" s="27"/>
      <c r="G54" s="5"/>
      <c r="H54" s="5"/>
      <c r="I54" s="167"/>
      <c r="J54" s="164"/>
      <c r="K54" s="168">
        <v>12561</v>
      </c>
      <c r="L54" s="168">
        <v>2109</v>
      </c>
      <c r="M54" s="168">
        <v>6227</v>
      </c>
      <c r="N54" s="168">
        <v>4303</v>
      </c>
      <c r="O54" s="168">
        <v>5998</v>
      </c>
      <c r="P54" s="168">
        <v>2488</v>
      </c>
      <c r="Q54" s="164">
        <v>720</v>
      </c>
      <c r="R54" s="168">
        <v>41984</v>
      </c>
      <c r="S54" s="168">
        <v>4423</v>
      </c>
      <c r="T54" s="168">
        <v>8876</v>
      </c>
      <c r="U54" s="168">
        <v>10193</v>
      </c>
      <c r="V54" s="168">
        <v>20635</v>
      </c>
      <c r="W54" s="168">
        <v>9807</v>
      </c>
      <c r="X54" s="168">
        <v>11989</v>
      </c>
      <c r="Y54" s="168">
        <v>15640</v>
      </c>
      <c r="Z54" s="4"/>
      <c r="AA54" s="4"/>
      <c r="AB54" s="4"/>
      <c r="AC54" s="4"/>
      <c r="AD54" s="4"/>
      <c r="AE54" s="17" t="s">
        <v>108</v>
      </c>
      <c r="AF54" s="8"/>
      <c r="AG54" s="4">
        <v>300070</v>
      </c>
      <c r="AH54" s="4">
        <v>237392</v>
      </c>
      <c r="AI54" s="4">
        <v>328061</v>
      </c>
      <c r="AJ54" s="4">
        <v>1047159</v>
      </c>
      <c r="AK54" s="4">
        <v>418551</v>
      </c>
    </row>
    <row r="55" spans="4:37">
      <c r="D55" s="17" t="s">
        <v>109</v>
      </c>
      <c r="E55" s="27"/>
      <c r="F55" s="27"/>
      <c r="G55" s="5"/>
      <c r="H55" s="5"/>
      <c r="I55" s="167"/>
      <c r="J55" s="164"/>
      <c r="K55" s="164">
        <v>0</v>
      </c>
      <c r="L55" s="164">
        <v>0</v>
      </c>
      <c r="M55" s="164">
        <v>0</v>
      </c>
      <c r="N55" s="164">
        <v>0</v>
      </c>
      <c r="O55" s="164">
        <v>0</v>
      </c>
      <c r="P55" s="164">
        <v>0</v>
      </c>
      <c r="Q55" s="164">
        <v>0</v>
      </c>
      <c r="R55" s="164">
        <v>0</v>
      </c>
      <c r="S55" s="164">
        <v>67</v>
      </c>
      <c r="T55" s="164">
        <v>175</v>
      </c>
      <c r="U55" s="164">
        <v>292</v>
      </c>
      <c r="V55" s="164">
        <v>437</v>
      </c>
      <c r="W55" s="164">
        <v>590</v>
      </c>
      <c r="X55" s="164">
        <v>775</v>
      </c>
      <c r="Y55" s="164">
        <v>955</v>
      </c>
      <c r="Z55" s="5"/>
      <c r="AA55" s="5"/>
      <c r="AB55" s="5"/>
      <c r="AC55" s="5"/>
      <c r="AD55" s="5"/>
      <c r="AE55" s="17" t="s">
        <v>109</v>
      </c>
      <c r="AF55" s="8"/>
      <c r="AG55" s="4">
        <v>6239</v>
      </c>
      <c r="AH55" s="4">
        <v>3111</v>
      </c>
      <c r="AI55" s="4">
        <v>5847</v>
      </c>
      <c r="AJ55" s="4">
        <v>23756</v>
      </c>
      <c r="AK55" s="4">
        <v>5199</v>
      </c>
    </row>
    <row r="56" spans="4:37">
      <c r="D56" s="17" t="s">
        <v>110</v>
      </c>
      <c r="E56" s="27"/>
      <c r="F56" s="27"/>
      <c r="G56" s="5"/>
      <c r="H56" s="5"/>
      <c r="I56" s="167"/>
      <c r="J56" s="164"/>
      <c r="K56" s="164">
        <v>0</v>
      </c>
      <c r="L56" s="164">
        <v>65</v>
      </c>
      <c r="M56" s="168">
        <v>1286</v>
      </c>
      <c r="N56" s="164">
        <v>778</v>
      </c>
      <c r="O56" s="168">
        <v>1158</v>
      </c>
      <c r="P56" s="168">
        <v>2132</v>
      </c>
      <c r="Q56" s="168">
        <v>5695</v>
      </c>
      <c r="R56" s="168">
        <v>6382</v>
      </c>
      <c r="S56" s="168">
        <v>10238</v>
      </c>
      <c r="T56" s="168">
        <v>13502</v>
      </c>
      <c r="U56" s="168">
        <v>11549</v>
      </c>
      <c r="V56" s="168">
        <v>14900</v>
      </c>
      <c r="W56" s="168">
        <v>15073</v>
      </c>
      <c r="X56" s="168">
        <v>15589</v>
      </c>
      <c r="Y56" s="168">
        <v>12403</v>
      </c>
      <c r="Z56" s="4"/>
      <c r="AA56" s="4"/>
      <c r="AB56" s="4"/>
      <c r="AC56" s="4"/>
      <c r="AD56" s="4"/>
      <c r="AE56" s="17" t="s">
        <v>110</v>
      </c>
      <c r="AF56" s="8"/>
      <c r="AG56" s="4">
        <v>761404</v>
      </c>
      <c r="AH56" s="4">
        <v>806604</v>
      </c>
      <c r="AI56" s="4">
        <v>1133445</v>
      </c>
      <c r="AJ56" s="4">
        <v>1740567</v>
      </c>
      <c r="AK56" s="4">
        <v>1812955</v>
      </c>
    </row>
    <row r="57" spans="4:37">
      <c r="D57" s="17" t="s">
        <v>111</v>
      </c>
      <c r="E57" s="27"/>
      <c r="F57" s="27"/>
      <c r="G57" s="5"/>
      <c r="H57" s="5"/>
      <c r="I57" s="167"/>
      <c r="J57" s="164"/>
      <c r="K57" s="164">
        <v>0</v>
      </c>
      <c r="L57" s="164">
        <v>0</v>
      </c>
      <c r="M57" s="164">
        <v>0</v>
      </c>
      <c r="N57" s="164">
        <v>0</v>
      </c>
      <c r="O57" s="164">
        <v>0</v>
      </c>
      <c r="P57" s="164">
        <v>0</v>
      </c>
      <c r="Q57" s="164">
        <v>0</v>
      </c>
      <c r="R57" s="164">
        <v>0</v>
      </c>
      <c r="S57" s="164">
        <v>0</v>
      </c>
      <c r="T57" s="164">
        <v>0</v>
      </c>
      <c r="U57" s="164">
        <v>0</v>
      </c>
      <c r="V57" s="164">
        <v>0</v>
      </c>
      <c r="W57" s="164">
        <v>0</v>
      </c>
      <c r="X57" s="164">
        <v>0</v>
      </c>
      <c r="Y57" s="164">
        <v>0</v>
      </c>
      <c r="Z57" s="5"/>
      <c r="AA57" s="5"/>
      <c r="AB57" s="5"/>
      <c r="AC57" s="5"/>
      <c r="AD57" s="5"/>
      <c r="AE57" s="17" t="s">
        <v>111</v>
      </c>
      <c r="AF57" s="8"/>
      <c r="AG57" s="5">
        <v>0</v>
      </c>
      <c r="AH57" s="5">
        <v>0</v>
      </c>
      <c r="AI57" s="5">
        <v>0</v>
      </c>
      <c r="AJ57" s="5">
        <v>0</v>
      </c>
      <c r="AK57" s="5">
        <v>0</v>
      </c>
    </row>
    <row r="58" spans="4:37">
      <c r="D58" s="17" t="s">
        <v>112</v>
      </c>
      <c r="E58" s="27"/>
      <c r="F58" s="27"/>
      <c r="G58" s="5"/>
      <c r="H58" s="5"/>
      <c r="I58" s="167"/>
      <c r="J58" s="164"/>
      <c r="K58" s="164">
        <v>0</v>
      </c>
      <c r="L58" s="164">
        <v>0</v>
      </c>
      <c r="M58" s="164">
        <v>0</v>
      </c>
      <c r="N58" s="164">
        <v>0</v>
      </c>
      <c r="O58" s="164">
        <v>0</v>
      </c>
      <c r="P58" s="164">
        <v>0</v>
      </c>
      <c r="Q58" s="164">
        <v>0</v>
      </c>
      <c r="R58" s="164">
        <v>0</v>
      </c>
      <c r="S58" s="164">
        <v>0</v>
      </c>
      <c r="T58" s="164">
        <v>0</v>
      </c>
      <c r="U58" s="164">
        <v>0</v>
      </c>
      <c r="V58" s="164">
        <v>0</v>
      </c>
      <c r="W58" s="164">
        <v>0</v>
      </c>
      <c r="X58" s="164">
        <v>0</v>
      </c>
      <c r="Y58" s="164">
        <v>0</v>
      </c>
      <c r="Z58" s="5"/>
      <c r="AA58" s="5"/>
      <c r="AB58" s="5"/>
      <c r="AC58" s="5"/>
      <c r="AD58" s="5"/>
      <c r="AE58" s="17" t="s">
        <v>112</v>
      </c>
      <c r="AF58" s="8"/>
      <c r="AG58" s="5">
        <v>0</v>
      </c>
      <c r="AH58" s="5">
        <v>0</v>
      </c>
      <c r="AI58" s="5">
        <v>0</v>
      </c>
      <c r="AJ58" s="5">
        <v>0</v>
      </c>
      <c r="AK58" s="5">
        <v>0</v>
      </c>
    </row>
    <row r="59" spans="4:37">
      <c r="D59" s="14" t="s">
        <v>113</v>
      </c>
      <c r="E59" s="24"/>
      <c r="F59" s="24"/>
      <c r="G59" s="4"/>
      <c r="H59" s="4"/>
      <c r="I59" s="167"/>
      <c r="J59" s="164"/>
      <c r="K59" s="164">
        <v>0</v>
      </c>
      <c r="L59" s="164">
        <v>36</v>
      </c>
      <c r="M59" s="168">
        <v>167137</v>
      </c>
      <c r="N59" s="168">
        <v>215676</v>
      </c>
      <c r="O59" s="168">
        <v>219869</v>
      </c>
      <c r="P59" s="168">
        <v>264454</v>
      </c>
      <c r="Q59" s="168">
        <v>319169</v>
      </c>
      <c r="R59" s="168">
        <v>351065</v>
      </c>
      <c r="S59" s="168">
        <v>461832</v>
      </c>
      <c r="T59" s="168">
        <v>477008</v>
      </c>
      <c r="U59" s="168">
        <v>502235</v>
      </c>
      <c r="V59" s="168">
        <v>671568</v>
      </c>
      <c r="W59" s="168">
        <v>711380</v>
      </c>
      <c r="X59" s="168">
        <v>744270</v>
      </c>
      <c r="Y59" s="168">
        <v>790875</v>
      </c>
      <c r="Z59" s="5"/>
      <c r="AA59" s="5"/>
      <c r="AB59" s="5"/>
      <c r="AC59" s="5"/>
      <c r="AD59" s="5"/>
      <c r="AE59" s="14" t="s">
        <v>113</v>
      </c>
      <c r="AF59" s="8"/>
      <c r="AG59" s="4">
        <v>14963908</v>
      </c>
      <c r="AH59" s="4">
        <v>27005196</v>
      </c>
      <c r="AI59" s="4">
        <v>20316431</v>
      </c>
      <c r="AJ59" s="4">
        <v>13996481</v>
      </c>
      <c r="AK59" s="4">
        <v>11837189</v>
      </c>
    </row>
    <row r="60" spans="4:37">
      <c r="D60" s="17" t="s">
        <v>114</v>
      </c>
      <c r="E60" s="27"/>
      <c r="F60" s="27"/>
      <c r="G60" s="5"/>
      <c r="H60" s="5"/>
      <c r="I60" s="167"/>
      <c r="J60" s="164"/>
      <c r="K60" s="164">
        <v>0</v>
      </c>
      <c r="L60" s="164">
        <v>36</v>
      </c>
      <c r="M60" s="164">
        <v>0</v>
      </c>
      <c r="N60" s="164">
        <v>0</v>
      </c>
      <c r="O60" s="164">
        <v>0</v>
      </c>
      <c r="P60" s="164">
        <v>0</v>
      </c>
      <c r="Q60" s="164">
        <v>0</v>
      </c>
      <c r="R60" s="164">
        <v>0</v>
      </c>
      <c r="S60" s="164">
        <v>0</v>
      </c>
      <c r="T60" s="164">
        <v>0</v>
      </c>
      <c r="U60" s="164">
        <v>0</v>
      </c>
      <c r="V60" s="164">
        <v>0</v>
      </c>
      <c r="W60" s="164">
        <v>0</v>
      </c>
      <c r="X60" s="164">
        <v>0</v>
      </c>
      <c r="Y60" s="164">
        <v>0</v>
      </c>
      <c r="Z60" s="5"/>
      <c r="AA60" s="5"/>
      <c r="AB60" s="5"/>
      <c r="AC60" s="5"/>
      <c r="AD60" s="5"/>
      <c r="AE60" s="17" t="s">
        <v>114</v>
      </c>
      <c r="AF60" s="8"/>
      <c r="AG60" s="4">
        <v>1647092</v>
      </c>
      <c r="AH60" s="4">
        <v>6652492</v>
      </c>
      <c r="AI60" s="4">
        <v>2637988</v>
      </c>
      <c r="AJ60" s="5">
        <v>0</v>
      </c>
      <c r="AK60" s="5">
        <v>0</v>
      </c>
    </row>
    <row r="61" spans="4:37">
      <c r="D61" s="17" t="s">
        <v>115</v>
      </c>
      <c r="E61" s="27"/>
      <c r="F61" s="27"/>
      <c r="G61" s="5"/>
      <c r="H61" s="5"/>
      <c r="I61" s="167"/>
      <c r="J61" s="164"/>
      <c r="K61" s="164">
        <v>0</v>
      </c>
      <c r="L61" s="164">
        <v>0</v>
      </c>
      <c r="M61" s="164">
        <v>0</v>
      </c>
      <c r="N61" s="164">
        <v>0</v>
      </c>
      <c r="O61" s="164">
        <v>0</v>
      </c>
      <c r="P61" s="164">
        <v>0</v>
      </c>
      <c r="Q61" s="164">
        <v>0</v>
      </c>
      <c r="R61" s="164">
        <v>0</v>
      </c>
      <c r="S61" s="164">
        <v>0</v>
      </c>
      <c r="T61" s="164">
        <v>0</v>
      </c>
      <c r="U61" s="164">
        <v>0</v>
      </c>
      <c r="V61" s="164">
        <v>0</v>
      </c>
      <c r="W61" s="164">
        <v>0</v>
      </c>
      <c r="X61" s="164">
        <v>0</v>
      </c>
      <c r="Y61" s="164">
        <v>0</v>
      </c>
      <c r="Z61" s="5"/>
      <c r="AA61" s="5"/>
      <c r="AB61" s="5"/>
      <c r="AC61" s="5"/>
      <c r="AD61" s="5"/>
      <c r="AE61" s="17" t="s">
        <v>115</v>
      </c>
      <c r="AF61" s="8"/>
      <c r="AG61" s="4">
        <v>451101</v>
      </c>
      <c r="AH61" s="4">
        <v>427329</v>
      </c>
      <c r="AI61" s="4">
        <v>223664</v>
      </c>
      <c r="AJ61" s="4">
        <v>410408</v>
      </c>
      <c r="AK61" s="4">
        <v>531620</v>
      </c>
    </row>
    <row r="62" spans="4:37">
      <c r="D62" s="17" t="s">
        <v>116</v>
      </c>
      <c r="E62" s="27"/>
      <c r="F62" s="27"/>
      <c r="G62" s="5"/>
      <c r="H62" s="5"/>
      <c r="I62" s="167"/>
      <c r="J62" s="164"/>
      <c r="K62" s="164">
        <v>0</v>
      </c>
      <c r="L62" s="164">
        <v>0</v>
      </c>
      <c r="M62" s="164">
        <v>0</v>
      </c>
      <c r="N62" s="164">
        <v>0</v>
      </c>
      <c r="O62" s="164">
        <v>0</v>
      </c>
      <c r="P62" s="164">
        <v>0</v>
      </c>
      <c r="Q62" s="164">
        <v>0</v>
      </c>
      <c r="R62" s="164">
        <v>0</v>
      </c>
      <c r="S62" s="164">
        <v>0</v>
      </c>
      <c r="T62" s="164">
        <v>0</v>
      </c>
      <c r="U62" s="164">
        <v>0</v>
      </c>
      <c r="V62" s="164">
        <v>0</v>
      </c>
      <c r="W62" s="164">
        <v>0</v>
      </c>
      <c r="X62" s="164">
        <v>0</v>
      </c>
      <c r="Y62" s="164">
        <v>0</v>
      </c>
      <c r="Z62" s="5"/>
      <c r="AA62" s="5"/>
      <c r="AB62" s="5"/>
      <c r="AC62" s="5"/>
      <c r="AD62" s="5"/>
      <c r="AE62" s="17" t="s">
        <v>116</v>
      </c>
      <c r="AF62" s="8"/>
      <c r="AG62" s="5">
        <v>0</v>
      </c>
      <c r="AH62" s="5">
        <v>0</v>
      </c>
      <c r="AI62" s="5">
        <v>0</v>
      </c>
      <c r="AJ62" s="5">
        <v>0</v>
      </c>
      <c r="AK62" s="5">
        <v>0</v>
      </c>
    </row>
    <row r="63" spans="4:37">
      <c r="D63" s="17" t="s">
        <v>117</v>
      </c>
      <c r="E63" s="27"/>
      <c r="F63" s="27"/>
      <c r="G63" s="5"/>
      <c r="H63" s="5"/>
      <c r="I63" s="167"/>
      <c r="J63" s="164"/>
      <c r="K63" s="164">
        <v>0</v>
      </c>
      <c r="L63" s="164">
        <v>0</v>
      </c>
      <c r="M63" s="164">
        <v>0</v>
      </c>
      <c r="N63" s="164">
        <v>0</v>
      </c>
      <c r="O63" s="164">
        <v>0</v>
      </c>
      <c r="P63" s="164">
        <v>0</v>
      </c>
      <c r="Q63" s="164">
        <v>0</v>
      </c>
      <c r="R63" s="164">
        <v>0</v>
      </c>
      <c r="S63" s="164">
        <v>0</v>
      </c>
      <c r="T63" s="164">
        <v>0</v>
      </c>
      <c r="U63" s="164">
        <v>0</v>
      </c>
      <c r="V63" s="164">
        <v>0</v>
      </c>
      <c r="W63" s="164">
        <v>0</v>
      </c>
      <c r="X63" s="164">
        <v>0</v>
      </c>
      <c r="Y63" s="164">
        <v>0</v>
      </c>
      <c r="Z63" s="5"/>
      <c r="AA63" s="5"/>
      <c r="AB63" s="5"/>
      <c r="AC63" s="5"/>
      <c r="AD63" s="5"/>
      <c r="AE63" s="17" t="s">
        <v>117</v>
      </c>
      <c r="AF63" s="8"/>
      <c r="AG63" s="5">
        <v>0</v>
      </c>
      <c r="AH63" s="5">
        <v>0</v>
      </c>
      <c r="AI63" s="5">
        <v>0</v>
      </c>
      <c r="AJ63" s="5">
        <v>0</v>
      </c>
      <c r="AK63" s="5">
        <v>0</v>
      </c>
    </row>
    <row r="64" spans="4:37">
      <c r="D64" s="17" t="s">
        <v>118</v>
      </c>
      <c r="E64" s="27"/>
      <c r="F64" s="27"/>
      <c r="G64" s="5"/>
      <c r="H64" s="5"/>
      <c r="I64" s="167"/>
      <c r="J64" s="164"/>
      <c r="K64" s="164">
        <v>0</v>
      </c>
      <c r="L64" s="164">
        <v>0</v>
      </c>
      <c r="M64" s="164">
        <v>0</v>
      </c>
      <c r="N64" s="164">
        <v>0</v>
      </c>
      <c r="O64" s="164">
        <v>0</v>
      </c>
      <c r="P64" s="164">
        <v>0</v>
      </c>
      <c r="Q64" s="164">
        <v>552</v>
      </c>
      <c r="R64" s="164">
        <v>0</v>
      </c>
      <c r="S64" s="164">
        <v>0</v>
      </c>
      <c r="T64" s="164">
        <v>0</v>
      </c>
      <c r="U64" s="164">
        <v>0</v>
      </c>
      <c r="V64" s="164">
        <v>0</v>
      </c>
      <c r="W64" s="164">
        <v>0</v>
      </c>
      <c r="X64" s="164">
        <v>0</v>
      </c>
      <c r="Y64" s="164">
        <v>0</v>
      </c>
      <c r="Z64" s="5"/>
      <c r="AA64" s="5"/>
      <c r="AB64" s="5"/>
      <c r="AC64" s="5"/>
      <c r="AD64" s="5"/>
      <c r="AE64" s="17" t="s">
        <v>118</v>
      </c>
      <c r="AF64" s="8"/>
      <c r="AG64" s="4">
        <v>36481</v>
      </c>
      <c r="AH64" s="4">
        <v>58387</v>
      </c>
      <c r="AI64" s="4">
        <v>68736</v>
      </c>
      <c r="AJ64" s="4">
        <v>63027</v>
      </c>
      <c r="AK64" s="4">
        <v>61033</v>
      </c>
    </row>
    <row r="65" spans="4:37">
      <c r="D65" s="17" t="s">
        <v>119</v>
      </c>
      <c r="E65" s="27"/>
      <c r="F65" s="27"/>
      <c r="G65" s="4"/>
      <c r="H65" s="4"/>
      <c r="I65" s="167"/>
      <c r="J65" s="164"/>
      <c r="K65" s="164">
        <v>0</v>
      </c>
      <c r="L65" s="164">
        <v>0</v>
      </c>
      <c r="M65" s="168">
        <v>2384</v>
      </c>
      <c r="N65" s="168">
        <v>8119</v>
      </c>
      <c r="O65" s="168">
        <v>6886</v>
      </c>
      <c r="P65" s="168">
        <v>5242</v>
      </c>
      <c r="Q65" s="168">
        <v>3598</v>
      </c>
      <c r="R65" s="168">
        <v>3187</v>
      </c>
      <c r="S65" s="164">
        <v>310</v>
      </c>
      <c r="T65" s="164">
        <v>0</v>
      </c>
      <c r="U65" s="164">
        <v>0</v>
      </c>
      <c r="V65" s="168">
        <v>29199</v>
      </c>
      <c r="W65" s="168">
        <v>23449</v>
      </c>
      <c r="X65" s="168">
        <v>27849</v>
      </c>
      <c r="Y65" s="168">
        <v>49173</v>
      </c>
      <c r="Z65" s="5"/>
      <c r="AA65" s="5"/>
      <c r="AB65" s="5"/>
      <c r="AC65" s="5"/>
      <c r="AD65" s="5"/>
      <c r="AE65" s="17" t="s">
        <v>119</v>
      </c>
      <c r="AF65" s="8"/>
      <c r="AG65" s="4">
        <v>12810997</v>
      </c>
      <c r="AH65" s="4">
        <v>19842099</v>
      </c>
      <c r="AI65" s="4">
        <v>17343248</v>
      </c>
      <c r="AJ65" s="4">
        <v>13464932</v>
      </c>
      <c r="AK65" s="4">
        <v>11151651</v>
      </c>
    </row>
    <row r="66" spans="4:37">
      <c r="D66" s="17" t="s">
        <v>120</v>
      </c>
      <c r="E66" s="27"/>
      <c r="F66" s="27"/>
      <c r="G66" s="5"/>
      <c r="H66" s="5"/>
      <c r="I66" s="167"/>
      <c r="J66" s="164"/>
      <c r="K66" s="164">
        <v>0</v>
      </c>
      <c r="L66" s="164">
        <v>0</v>
      </c>
      <c r="M66" s="164">
        <v>0</v>
      </c>
      <c r="N66" s="164">
        <v>0</v>
      </c>
      <c r="O66" s="164">
        <v>0</v>
      </c>
      <c r="P66" s="164">
        <v>0</v>
      </c>
      <c r="Q66" s="164">
        <v>0</v>
      </c>
      <c r="R66" s="164">
        <v>0</v>
      </c>
      <c r="S66" s="164">
        <v>0</v>
      </c>
      <c r="T66" s="164">
        <v>0</v>
      </c>
      <c r="U66" s="164">
        <v>0</v>
      </c>
      <c r="V66" s="164">
        <v>0</v>
      </c>
      <c r="W66" s="164">
        <v>0</v>
      </c>
      <c r="X66" s="164">
        <v>0</v>
      </c>
      <c r="Y66" s="164">
        <v>0</v>
      </c>
      <c r="Z66" s="5"/>
      <c r="AA66" s="5"/>
      <c r="AB66" s="5"/>
      <c r="AC66" s="5"/>
      <c r="AD66" s="5"/>
      <c r="AE66" s="17" t="s">
        <v>120</v>
      </c>
      <c r="AF66" s="8"/>
      <c r="AG66" s="5">
        <v>0</v>
      </c>
      <c r="AH66" s="5">
        <v>0</v>
      </c>
      <c r="AI66" s="5">
        <v>0</v>
      </c>
      <c r="AJ66" s="5">
        <v>0</v>
      </c>
      <c r="AK66" s="5">
        <v>0</v>
      </c>
    </row>
    <row r="67" spans="4:37">
      <c r="D67" s="17" t="s">
        <v>121</v>
      </c>
      <c r="E67" s="27"/>
      <c r="F67" s="27"/>
      <c r="G67" s="5"/>
      <c r="H67" s="5"/>
      <c r="I67" s="167"/>
      <c r="J67" s="164"/>
      <c r="K67" s="164">
        <v>0</v>
      </c>
      <c r="L67" s="164">
        <v>0</v>
      </c>
      <c r="M67" s="164">
        <v>0</v>
      </c>
      <c r="N67" s="164">
        <v>0</v>
      </c>
      <c r="O67" s="164">
        <v>0</v>
      </c>
      <c r="P67" s="164">
        <v>0</v>
      </c>
      <c r="Q67" s="164">
        <v>0</v>
      </c>
      <c r="R67" s="164">
        <v>0</v>
      </c>
      <c r="S67" s="164">
        <v>0</v>
      </c>
      <c r="T67" s="164">
        <v>0</v>
      </c>
      <c r="U67" s="164">
        <v>61</v>
      </c>
      <c r="V67" s="164">
        <v>0</v>
      </c>
      <c r="W67" s="164">
        <v>0</v>
      </c>
      <c r="X67" s="164">
        <v>0</v>
      </c>
      <c r="Y67" s="164">
        <v>241</v>
      </c>
      <c r="Z67" s="5"/>
      <c r="AA67" s="5"/>
      <c r="AB67" s="5"/>
      <c r="AC67" s="5"/>
      <c r="AD67" s="5"/>
      <c r="AE67" s="17" t="s">
        <v>121</v>
      </c>
      <c r="AF67" s="8"/>
      <c r="AG67" s="5">
        <v>0</v>
      </c>
      <c r="AH67" s="4">
        <v>1105</v>
      </c>
      <c r="AI67" s="5">
        <v>666</v>
      </c>
      <c r="AJ67" s="5">
        <v>0</v>
      </c>
      <c r="AK67" s="4">
        <v>31207</v>
      </c>
    </row>
    <row r="68" spans="4:37">
      <c r="D68" s="17" t="s">
        <v>122</v>
      </c>
      <c r="E68" s="27"/>
      <c r="F68" s="27"/>
      <c r="G68" s="5"/>
      <c r="H68" s="5"/>
      <c r="I68" s="167"/>
      <c r="J68" s="164"/>
      <c r="K68" s="164">
        <v>0</v>
      </c>
      <c r="L68" s="164">
        <v>0</v>
      </c>
      <c r="M68" s="164">
        <v>36</v>
      </c>
      <c r="N68" s="164">
        <v>36</v>
      </c>
      <c r="O68" s="164">
        <v>36</v>
      </c>
      <c r="P68" s="164">
        <v>0</v>
      </c>
      <c r="Q68" s="164">
        <v>0</v>
      </c>
      <c r="R68" s="164">
        <v>0</v>
      </c>
      <c r="S68" s="164">
        <v>0</v>
      </c>
      <c r="T68" s="164">
        <v>0</v>
      </c>
      <c r="U68" s="164">
        <v>0</v>
      </c>
      <c r="V68" s="164">
        <v>0</v>
      </c>
      <c r="W68" s="164">
        <v>0</v>
      </c>
      <c r="X68" s="164">
        <v>0</v>
      </c>
      <c r="Y68" s="164">
        <v>0</v>
      </c>
      <c r="Z68" s="5"/>
      <c r="AA68" s="5"/>
      <c r="AB68" s="5"/>
      <c r="AC68" s="5"/>
      <c r="AD68" s="5"/>
      <c r="AE68" s="17" t="s">
        <v>122</v>
      </c>
      <c r="AF68" s="8"/>
      <c r="AG68" s="5">
        <v>0</v>
      </c>
      <c r="AH68" s="5">
        <v>0</v>
      </c>
      <c r="AI68" s="5">
        <v>0</v>
      </c>
      <c r="AJ68" s="5">
        <v>0</v>
      </c>
      <c r="AK68" s="5">
        <v>0</v>
      </c>
    </row>
    <row r="69" spans="4:37">
      <c r="D69" s="17" t="s">
        <v>123</v>
      </c>
      <c r="E69" s="27"/>
      <c r="F69" s="27"/>
      <c r="G69" s="5"/>
      <c r="H69" s="5"/>
      <c r="I69" s="167"/>
      <c r="J69" s="164"/>
      <c r="K69" s="164">
        <v>0</v>
      </c>
      <c r="L69" s="164">
        <v>0</v>
      </c>
      <c r="M69" s="164">
        <v>0</v>
      </c>
      <c r="N69" s="164">
        <v>0</v>
      </c>
      <c r="O69" s="164">
        <v>0</v>
      </c>
      <c r="P69" s="164">
        <v>0</v>
      </c>
      <c r="Q69" s="164">
        <v>0</v>
      </c>
      <c r="R69" s="164">
        <v>0</v>
      </c>
      <c r="S69" s="164">
        <v>0</v>
      </c>
      <c r="T69" s="164">
        <v>0</v>
      </c>
      <c r="U69" s="164">
        <v>0</v>
      </c>
      <c r="V69" s="164">
        <v>0</v>
      </c>
      <c r="W69" s="164">
        <v>0</v>
      </c>
      <c r="X69" s="164">
        <v>0</v>
      </c>
      <c r="Y69" s="164">
        <v>0</v>
      </c>
      <c r="Z69" s="5"/>
      <c r="AA69" s="5"/>
      <c r="AB69" s="5"/>
      <c r="AC69" s="5"/>
      <c r="AD69" s="5"/>
      <c r="AE69" s="17" t="s">
        <v>123</v>
      </c>
      <c r="AF69" s="8"/>
      <c r="AG69" s="4">
        <v>18238</v>
      </c>
      <c r="AH69" s="4">
        <v>20414</v>
      </c>
      <c r="AI69" s="4">
        <v>26001</v>
      </c>
      <c r="AJ69" s="4">
        <v>49311</v>
      </c>
      <c r="AK69" s="4">
        <v>57568</v>
      </c>
    </row>
    <row r="70" spans="4:37">
      <c r="D70" s="17" t="s">
        <v>124</v>
      </c>
      <c r="E70" s="27"/>
      <c r="F70" s="27"/>
      <c r="G70" s="5"/>
      <c r="H70" s="5"/>
      <c r="I70" s="167"/>
      <c r="J70" s="164"/>
      <c r="K70" s="164">
        <v>0</v>
      </c>
      <c r="L70" s="164">
        <v>0</v>
      </c>
      <c r="M70" s="168">
        <v>164717</v>
      </c>
      <c r="N70" s="168">
        <v>207521</v>
      </c>
      <c r="O70" s="168">
        <v>212947</v>
      </c>
      <c r="P70" s="168">
        <v>259212</v>
      </c>
      <c r="Q70" s="168">
        <v>315019</v>
      </c>
      <c r="R70" s="168">
        <v>347878</v>
      </c>
      <c r="S70" s="168">
        <v>461522</v>
      </c>
      <c r="T70" s="168">
        <v>477008</v>
      </c>
      <c r="U70" s="168">
        <v>502174</v>
      </c>
      <c r="V70" s="168">
        <v>642369</v>
      </c>
      <c r="W70" s="168">
        <v>687931</v>
      </c>
      <c r="X70" s="168">
        <v>716421</v>
      </c>
      <c r="Y70" s="168">
        <v>741461</v>
      </c>
      <c r="Z70" s="5"/>
      <c r="AA70" s="5"/>
      <c r="AB70" s="5"/>
      <c r="AC70" s="5"/>
      <c r="AD70" s="5"/>
      <c r="AE70" s="17" t="s">
        <v>124</v>
      </c>
      <c r="AF70" s="8"/>
      <c r="AG70" s="5">
        <v>0</v>
      </c>
      <c r="AH70" s="4">
        <v>3370</v>
      </c>
      <c r="AI70" s="4">
        <v>16128</v>
      </c>
      <c r="AJ70" s="4">
        <v>8803</v>
      </c>
      <c r="AK70" s="4">
        <v>4109</v>
      </c>
    </row>
    <row r="71" spans="4:37">
      <c r="D71" s="17" t="s">
        <v>125</v>
      </c>
      <c r="E71" s="27"/>
      <c r="F71" s="27"/>
      <c r="G71" s="5"/>
      <c r="H71" s="5"/>
      <c r="I71" s="167"/>
      <c r="J71" s="164"/>
      <c r="K71" s="164">
        <v>0</v>
      </c>
      <c r="L71" s="164">
        <v>0</v>
      </c>
      <c r="M71" s="164">
        <v>0</v>
      </c>
      <c r="N71" s="164">
        <v>0</v>
      </c>
      <c r="O71" s="164">
        <v>0</v>
      </c>
      <c r="P71" s="164">
        <v>0</v>
      </c>
      <c r="Q71" s="164">
        <v>0</v>
      </c>
      <c r="R71" s="164">
        <v>0</v>
      </c>
      <c r="S71" s="164">
        <v>0</v>
      </c>
      <c r="T71" s="164">
        <v>0</v>
      </c>
      <c r="U71" s="164">
        <v>0</v>
      </c>
      <c r="V71" s="164">
        <v>0</v>
      </c>
      <c r="W71" s="164">
        <v>0</v>
      </c>
      <c r="X71" s="164">
        <v>0</v>
      </c>
      <c r="Y71" s="164">
        <v>0</v>
      </c>
      <c r="Z71" s="5"/>
      <c r="AA71" s="5"/>
      <c r="AB71" s="5"/>
      <c r="AC71" s="5"/>
      <c r="AD71" s="5"/>
      <c r="AE71" s="17" t="s">
        <v>125</v>
      </c>
      <c r="AF71" s="8"/>
      <c r="AG71" s="5">
        <v>0</v>
      </c>
      <c r="AH71" s="5">
        <v>0</v>
      </c>
      <c r="AI71" s="5">
        <v>0</v>
      </c>
      <c r="AJ71" s="5">
        <v>0</v>
      </c>
      <c r="AK71" s="5">
        <v>0</v>
      </c>
    </row>
    <row r="72" spans="4:37">
      <c r="D72" s="13" t="s">
        <v>126</v>
      </c>
      <c r="E72" s="23"/>
      <c r="F72" s="23"/>
      <c r="G72" s="3"/>
      <c r="H72" s="3"/>
      <c r="I72" s="163"/>
      <c r="J72" s="164"/>
      <c r="K72" s="166">
        <v>47121</v>
      </c>
      <c r="L72" s="166">
        <v>36638</v>
      </c>
      <c r="M72" s="166">
        <v>42290</v>
      </c>
      <c r="N72" s="166">
        <v>54176</v>
      </c>
      <c r="O72" s="166">
        <v>44456</v>
      </c>
      <c r="P72" s="166">
        <v>63537</v>
      </c>
      <c r="Q72" s="166">
        <v>90589</v>
      </c>
      <c r="R72" s="166">
        <v>109899</v>
      </c>
      <c r="S72" s="166">
        <v>165370</v>
      </c>
      <c r="T72" s="166">
        <v>203742</v>
      </c>
      <c r="U72" s="166">
        <v>232904</v>
      </c>
      <c r="V72" s="166">
        <v>319585</v>
      </c>
      <c r="W72" s="166">
        <v>430776</v>
      </c>
      <c r="X72" s="166">
        <v>572754</v>
      </c>
      <c r="Y72" s="166">
        <v>666830</v>
      </c>
      <c r="Z72" s="3"/>
      <c r="AA72" s="3"/>
      <c r="AB72" s="3"/>
      <c r="AC72" s="3"/>
      <c r="AD72" s="3"/>
      <c r="AE72" s="13" t="s">
        <v>126</v>
      </c>
      <c r="AF72" s="8"/>
      <c r="AG72" s="3">
        <v>40622950</v>
      </c>
      <c r="AH72" s="3">
        <v>47786636</v>
      </c>
      <c r="AI72" s="3">
        <v>59219786</v>
      </c>
      <c r="AJ72" s="3">
        <v>90780626</v>
      </c>
      <c r="AK72" s="3">
        <v>96112940</v>
      </c>
    </row>
    <row r="73" spans="4:37">
      <c r="D73" s="14" t="s">
        <v>127</v>
      </c>
      <c r="E73" s="24"/>
      <c r="F73" s="24"/>
      <c r="G73" s="4"/>
      <c r="H73" s="4"/>
      <c r="I73" s="167"/>
      <c r="J73" s="164"/>
      <c r="K73" s="168">
        <v>47121</v>
      </c>
      <c r="L73" s="168">
        <v>36638</v>
      </c>
      <c r="M73" s="168">
        <v>42290</v>
      </c>
      <c r="N73" s="168">
        <v>54176</v>
      </c>
      <c r="O73" s="168">
        <v>44456</v>
      </c>
      <c r="P73" s="168">
        <v>63537</v>
      </c>
      <c r="Q73" s="168">
        <v>90589</v>
      </c>
      <c r="R73" s="168">
        <v>109899</v>
      </c>
      <c r="S73" s="168">
        <v>165370</v>
      </c>
      <c r="T73" s="168">
        <v>203742</v>
      </c>
      <c r="U73" s="168">
        <v>232904</v>
      </c>
      <c r="V73" s="168">
        <v>319585</v>
      </c>
      <c r="W73" s="168">
        <v>430776</v>
      </c>
      <c r="X73" s="168">
        <v>572754</v>
      </c>
      <c r="Y73" s="168">
        <v>666830</v>
      </c>
      <c r="Z73" s="4"/>
      <c r="AA73" s="4"/>
      <c r="AB73" s="4"/>
      <c r="AC73" s="4"/>
      <c r="AD73" s="4"/>
      <c r="AE73" s="14" t="s">
        <v>127</v>
      </c>
      <c r="AF73" s="8"/>
      <c r="AG73" s="4">
        <v>40622950</v>
      </c>
      <c r="AH73" s="4">
        <v>47786636</v>
      </c>
      <c r="AI73" s="4">
        <v>59219786</v>
      </c>
      <c r="AJ73" s="4">
        <v>90780626</v>
      </c>
      <c r="AK73" s="4">
        <v>96112940</v>
      </c>
    </row>
    <row r="74" spans="4:37">
      <c r="D74" s="14" t="s">
        <v>128</v>
      </c>
      <c r="E74" s="24"/>
      <c r="F74" s="24"/>
      <c r="G74" s="5"/>
      <c r="H74" s="5"/>
      <c r="I74" s="167"/>
      <c r="J74" s="164"/>
      <c r="K74" s="164">
        <v>0</v>
      </c>
      <c r="L74" s="164">
        <v>0</v>
      </c>
      <c r="M74" s="164">
        <v>0</v>
      </c>
      <c r="N74" s="164">
        <v>0</v>
      </c>
      <c r="O74" s="164">
        <v>0</v>
      </c>
      <c r="P74" s="164">
        <v>0</v>
      </c>
      <c r="Q74" s="164">
        <v>0</v>
      </c>
      <c r="R74" s="164">
        <v>0</v>
      </c>
      <c r="S74" s="164">
        <v>0</v>
      </c>
      <c r="T74" s="164">
        <v>0</v>
      </c>
      <c r="U74" s="164">
        <v>0</v>
      </c>
      <c r="V74" s="164">
        <v>0</v>
      </c>
      <c r="W74" s="164">
        <v>0</v>
      </c>
      <c r="X74" s="164">
        <v>0</v>
      </c>
      <c r="Y74" s="164">
        <v>0</v>
      </c>
      <c r="Z74" s="5"/>
      <c r="AA74" s="5"/>
      <c r="AB74" s="5"/>
      <c r="AC74" s="5"/>
      <c r="AD74" s="5"/>
      <c r="AE74" s="14" t="s">
        <v>128</v>
      </c>
      <c r="AF74" s="8"/>
      <c r="AG74" s="5">
        <v>0</v>
      </c>
      <c r="AH74" s="5">
        <v>0</v>
      </c>
      <c r="AI74" s="5">
        <v>0</v>
      </c>
      <c r="AJ74" s="5">
        <v>0</v>
      </c>
      <c r="AK74" s="5">
        <v>0</v>
      </c>
    </row>
    <row r="75" spans="4:37">
      <c r="D75" s="16" t="s">
        <v>129</v>
      </c>
      <c r="E75" s="26"/>
      <c r="F75" s="26"/>
      <c r="G75" s="3"/>
      <c r="H75" s="3"/>
      <c r="I75" s="163"/>
      <c r="J75" s="164"/>
      <c r="K75" s="166">
        <v>189773</v>
      </c>
      <c r="L75" s="166">
        <v>185841</v>
      </c>
      <c r="M75" s="166">
        <v>223930</v>
      </c>
      <c r="N75" s="166">
        <v>291915</v>
      </c>
      <c r="O75" s="166">
        <v>275170</v>
      </c>
      <c r="P75" s="166">
        <v>339495</v>
      </c>
      <c r="Q75" s="166">
        <v>442091</v>
      </c>
      <c r="R75" s="166">
        <v>512719</v>
      </c>
      <c r="S75" s="166">
        <v>673311</v>
      </c>
      <c r="T75" s="166">
        <v>717966</v>
      </c>
      <c r="U75" s="166">
        <v>787404</v>
      </c>
      <c r="V75" s="166">
        <v>1137738</v>
      </c>
      <c r="W75" s="166">
        <v>1260537</v>
      </c>
      <c r="X75" s="166">
        <v>1462098</v>
      </c>
      <c r="Y75" s="166">
        <v>1593156</v>
      </c>
      <c r="Z75" s="3"/>
      <c r="AA75" s="3"/>
      <c r="AB75" s="3"/>
      <c r="AC75" s="3"/>
      <c r="AD75" s="3"/>
      <c r="AE75" s="16" t="s">
        <v>129</v>
      </c>
      <c r="AF75" s="8"/>
      <c r="AG75" s="3">
        <v>78223008</v>
      </c>
      <c r="AH75" s="3">
        <v>101776030</v>
      </c>
      <c r="AI75" s="3">
        <v>131511434</v>
      </c>
      <c r="AJ75" s="3">
        <v>178236422</v>
      </c>
      <c r="AK75" s="3">
        <v>170335522</v>
      </c>
    </row>
    <row r="76" spans="4:37">
      <c r="L76" s="1"/>
      <c r="M76" s="1"/>
      <c r="N76" s="1"/>
      <c r="O76" s="1"/>
      <c r="P76" s="1"/>
      <c r="Q76" s="1"/>
      <c r="R76" s="1"/>
      <c r="S76" s="1"/>
      <c r="T76" s="1"/>
      <c r="U76" s="1"/>
      <c r="V76" s="1"/>
      <c r="W76" s="1"/>
      <c r="X76" s="1"/>
      <c r="Y76" s="3">
        <f t="shared" ref="Y76" si="9">AK76</f>
        <v>0</v>
      </c>
      <c r="Z76" s="1"/>
      <c r="AA76" s="1"/>
      <c r="AB76" s="1"/>
      <c r="AC76" s="1"/>
      <c r="AD76" s="1"/>
      <c r="AE76" s="1"/>
    </row>
    <row r="77" spans="4:37">
      <c r="D77" s="16" t="s">
        <v>130</v>
      </c>
      <c r="E77" s="26"/>
      <c r="F77" s="26"/>
      <c r="G77" s="3"/>
      <c r="H77" s="3"/>
      <c r="I77" s="163"/>
      <c r="J77" s="164"/>
      <c r="K77" s="166">
        <v>5199</v>
      </c>
      <c r="L77" s="166">
        <v>7056</v>
      </c>
      <c r="M77" s="166">
        <v>28665</v>
      </c>
      <c r="N77" s="166">
        <v>29906</v>
      </c>
      <c r="O77" s="166">
        <v>4826</v>
      </c>
      <c r="P77" s="166">
        <v>42510</v>
      </c>
      <c r="Q77" s="166">
        <v>71994</v>
      </c>
      <c r="R77" s="166">
        <v>54405</v>
      </c>
      <c r="S77" s="166">
        <v>150708</v>
      </c>
      <c r="T77" s="166">
        <v>77333</v>
      </c>
      <c r="U77" s="166">
        <v>88936</v>
      </c>
      <c r="V77" s="166">
        <v>205891</v>
      </c>
      <c r="W77" s="166">
        <v>136927</v>
      </c>
      <c r="X77" s="166">
        <v>127614</v>
      </c>
      <c r="Y77" s="166">
        <v>144103</v>
      </c>
      <c r="Z77" s="3"/>
      <c r="AA77" s="3"/>
      <c r="AB77" s="3"/>
      <c r="AC77" s="3"/>
      <c r="AD77" s="3"/>
      <c r="AE77" s="16" t="s">
        <v>130</v>
      </c>
      <c r="AF77" s="8"/>
      <c r="AG77" s="3">
        <v>56580424</v>
      </c>
      <c r="AH77" s="3">
        <v>64677907</v>
      </c>
      <c r="AI77" s="3">
        <v>91279042</v>
      </c>
      <c r="AJ77" s="3">
        <v>150865360</v>
      </c>
      <c r="AK77" s="3">
        <v>142770811</v>
      </c>
    </row>
    <row r="78" spans="4:37">
      <c r="D78" s="16" t="s">
        <v>131</v>
      </c>
      <c r="E78" s="26"/>
      <c r="F78" s="26"/>
      <c r="G78" s="3"/>
      <c r="H78" s="2"/>
      <c r="I78" s="163"/>
      <c r="J78" s="164"/>
      <c r="K78" s="165">
        <v>0</v>
      </c>
      <c r="L78" s="165">
        <v>0</v>
      </c>
      <c r="M78" s="165">
        <v>0</v>
      </c>
      <c r="N78" s="165">
        <v>0</v>
      </c>
      <c r="O78" s="165">
        <v>0</v>
      </c>
      <c r="P78" s="165">
        <v>0</v>
      </c>
      <c r="Q78" s="165">
        <v>0</v>
      </c>
      <c r="R78" s="165">
        <v>0</v>
      </c>
      <c r="S78" s="165">
        <v>0</v>
      </c>
      <c r="T78" s="165">
        <v>0</v>
      </c>
      <c r="U78" s="165">
        <v>0</v>
      </c>
      <c r="V78" s="165">
        <v>0</v>
      </c>
      <c r="W78" s="165">
        <v>0</v>
      </c>
      <c r="X78" s="165">
        <v>0</v>
      </c>
      <c r="Y78" s="165">
        <v>0</v>
      </c>
      <c r="Z78" s="3"/>
      <c r="AA78" s="3"/>
      <c r="AB78" s="3"/>
      <c r="AC78" s="3"/>
      <c r="AD78" s="3"/>
      <c r="AE78" s="16" t="s">
        <v>131</v>
      </c>
      <c r="AF78" s="8"/>
      <c r="AG78" s="3">
        <v>743965</v>
      </c>
      <c r="AH78" s="3">
        <v>1019714</v>
      </c>
      <c r="AI78" s="3">
        <v>1160538</v>
      </c>
      <c r="AJ78" s="3">
        <v>1185570</v>
      </c>
      <c r="AK78" s="3">
        <v>1361536</v>
      </c>
    </row>
    <row r="79" spans="4:37">
      <c r="D79" s="16" t="s">
        <v>132</v>
      </c>
      <c r="E79" s="26"/>
      <c r="F79" s="26"/>
      <c r="G79" s="3"/>
      <c r="H79" s="3"/>
      <c r="I79" s="163"/>
      <c r="J79" s="164"/>
      <c r="K79" s="166">
        <v>5199</v>
      </c>
      <c r="L79" s="166">
        <v>7056</v>
      </c>
      <c r="M79" s="166">
        <v>28665</v>
      </c>
      <c r="N79" s="166">
        <v>29906</v>
      </c>
      <c r="O79" s="166">
        <v>4826</v>
      </c>
      <c r="P79" s="166">
        <v>42510</v>
      </c>
      <c r="Q79" s="166">
        <v>71994</v>
      </c>
      <c r="R79" s="166">
        <v>54405</v>
      </c>
      <c r="S79" s="166">
        <v>150708</v>
      </c>
      <c r="T79" s="166">
        <v>77333</v>
      </c>
      <c r="U79" s="166">
        <v>88936</v>
      </c>
      <c r="V79" s="166">
        <v>205891</v>
      </c>
      <c r="W79" s="166">
        <v>136927</v>
      </c>
      <c r="X79" s="166">
        <v>127614</v>
      </c>
      <c r="Y79" s="166">
        <v>144103</v>
      </c>
      <c r="Z79" s="3"/>
      <c r="AA79" s="3"/>
      <c r="AB79" s="3"/>
      <c r="AC79" s="3"/>
      <c r="AD79" s="3"/>
      <c r="AE79" s="16" t="s">
        <v>132</v>
      </c>
      <c r="AF79" s="8"/>
      <c r="AG79" s="3">
        <v>55836458</v>
      </c>
      <c r="AH79" s="3">
        <v>63658193</v>
      </c>
      <c r="AI79" s="3">
        <v>90118503</v>
      </c>
      <c r="AJ79" s="3">
        <v>149679790</v>
      </c>
      <c r="AK79" s="3">
        <v>141409274</v>
      </c>
    </row>
    <row r="80" spans="4:37">
      <c r="D80" s="16" t="s">
        <v>133</v>
      </c>
      <c r="E80" s="26"/>
      <c r="F80" s="26"/>
      <c r="G80" s="3"/>
      <c r="H80" s="3"/>
      <c r="I80" s="163"/>
      <c r="J80" s="164"/>
      <c r="K80" s="166">
        <v>1256</v>
      </c>
      <c r="L80" s="166">
        <v>3067</v>
      </c>
      <c r="M80" s="166">
        <v>13956</v>
      </c>
      <c r="N80" s="166">
        <v>6839</v>
      </c>
      <c r="O80" s="166">
        <v>2278</v>
      </c>
      <c r="P80" s="166">
        <v>13920</v>
      </c>
      <c r="Q80" s="166">
        <v>21242</v>
      </c>
      <c r="R80" s="166">
        <v>16889</v>
      </c>
      <c r="S80" s="166">
        <v>41810</v>
      </c>
      <c r="T80" s="166">
        <v>23965</v>
      </c>
      <c r="U80" s="166">
        <v>22513</v>
      </c>
      <c r="V80" s="166">
        <v>52033</v>
      </c>
      <c r="W80" s="166">
        <v>50385</v>
      </c>
      <c r="X80" s="166">
        <v>39542</v>
      </c>
      <c r="Y80" s="166">
        <v>62487</v>
      </c>
      <c r="Z80" s="3"/>
      <c r="AA80" s="3"/>
      <c r="AB80" s="3"/>
      <c r="AC80" s="3"/>
      <c r="AD80" s="3"/>
      <c r="AE80" s="16" t="s">
        <v>133</v>
      </c>
      <c r="AF80" s="8"/>
      <c r="AG80" s="3">
        <v>44165626</v>
      </c>
      <c r="AH80" s="3">
        <v>52472820</v>
      </c>
      <c r="AI80" s="3">
        <v>71214454</v>
      </c>
      <c r="AJ80" s="3">
        <v>108571380</v>
      </c>
      <c r="AK80" s="3">
        <v>124645848</v>
      </c>
    </row>
    <row r="81" spans="4:37">
      <c r="D81" s="16" t="s">
        <v>134</v>
      </c>
      <c r="E81" s="26"/>
      <c r="F81" s="26"/>
      <c r="G81" s="3"/>
      <c r="H81" s="3"/>
      <c r="I81" s="163"/>
      <c r="J81" s="164"/>
      <c r="K81" s="166">
        <v>3943</v>
      </c>
      <c r="L81" s="166">
        <v>3989</v>
      </c>
      <c r="M81" s="166">
        <v>14709</v>
      </c>
      <c r="N81" s="166">
        <v>23067</v>
      </c>
      <c r="O81" s="166">
        <v>2548</v>
      </c>
      <c r="P81" s="166">
        <v>28590</v>
      </c>
      <c r="Q81" s="166">
        <v>50753</v>
      </c>
      <c r="R81" s="166">
        <v>37516</v>
      </c>
      <c r="S81" s="166">
        <v>108898</v>
      </c>
      <c r="T81" s="166">
        <v>53368</v>
      </c>
      <c r="U81" s="166">
        <v>66423</v>
      </c>
      <c r="V81" s="166">
        <v>153858</v>
      </c>
      <c r="W81" s="166">
        <v>86542</v>
      </c>
      <c r="X81" s="166">
        <v>88071</v>
      </c>
      <c r="Y81" s="166">
        <v>81616</v>
      </c>
      <c r="Z81" s="3"/>
      <c r="AA81" s="3"/>
      <c r="AB81" s="3"/>
      <c r="AC81" s="3"/>
      <c r="AD81" s="3"/>
      <c r="AE81" s="16" t="s">
        <v>134</v>
      </c>
      <c r="AF81" s="8"/>
      <c r="AG81" s="3">
        <v>11670832</v>
      </c>
      <c r="AH81" s="3">
        <v>11185372</v>
      </c>
      <c r="AI81" s="3">
        <v>18904050</v>
      </c>
      <c r="AJ81" s="3">
        <v>41108410</v>
      </c>
      <c r="AK81" s="3">
        <v>16763426</v>
      </c>
    </row>
    <row r="82" spans="4:37">
      <c r="D82" s="16" t="s">
        <v>135</v>
      </c>
      <c r="E82" s="26"/>
      <c r="F82" s="26"/>
      <c r="G82" s="2"/>
      <c r="H82" s="2"/>
      <c r="I82" s="163"/>
      <c r="J82" s="164"/>
      <c r="K82" s="166">
        <v>7123</v>
      </c>
      <c r="L82" s="166">
        <v>14064</v>
      </c>
      <c r="M82" s="166">
        <v>17597</v>
      </c>
      <c r="N82" s="166">
        <v>6775</v>
      </c>
      <c r="O82" s="166">
        <v>1934</v>
      </c>
      <c r="P82" s="166">
        <v>9246</v>
      </c>
      <c r="Q82" s="166">
        <v>16547</v>
      </c>
      <c r="R82" s="166">
        <v>12041</v>
      </c>
      <c r="S82" s="166">
        <v>16397</v>
      </c>
      <c r="T82" s="166">
        <v>24449</v>
      </c>
      <c r="U82" s="166">
        <v>36585</v>
      </c>
      <c r="V82" s="166">
        <v>35852</v>
      </c>
      <c r="W82" s="166">
        <v>49707</v>
      </c>
      <c r="X82" s="166">
        <v>96097</v>
      </c>
      <c r="Y82" s="166">
        <v>43543</v>
      </c>
      <c r="Z82" s="3"/>
      <c r="AA82" s="3"/>
      <c r="AB82" s="3"/>
      <c r="AC82" s="3"/>
      <c r="AD82" s="3"/>
      <c r="AE82" s="16" t="s">
        <v>135</v>
      </c>
      <c r="AF82" s="8"/>
      <c r="AG82" s="3">
        <v>294408</v>
      </c>
      <c r="AH82" s="3">
        <v>471054</v>
      </c>
      <c r="AI82" s="3">
        <v>1004790</v>
      </c>
      <c r="AJ82" s="3">
        <v>3071441</v>
      </c>
      <c r="AK82" s="3">
        <v>3743651</v>
      </c>
    </row>
    <row r="83" spans="4:37">
      <c r="D83" s="12" t="s">
        <v>136</v>
      </c>
      <c r="E83" s="22"/>
      <c r="F83" s="22"/>
      <c r="G83" s="3"/>
      <c r="H83" s="3"/>
      <c r="I83" s="163"/>
      <c r="J83" s="164"/>
      <c r="K83" s="166">
        <v>1238</v>
      </c>
      <c r="L83" s="166">
        <v>8048</v>
      </c>
      <c r="M83" s="166">
        <v>15768</v>
      </c>
      <c r="N83" s="166">
        <v>9866</v>
      </c>
      <c r="O83" s="166">
        <v>-1450</v>
      </c>
      <c r="P83" s="166">
        <v>7443</v>
      </c>
      <c r="Q83" s="166">
        <v>4058</v>
      </c>
      <c r="R83" s="165">
        <v>402</v>
      </c>
      <c r="S83" s="165">
        <v>472</v>
      </c>
      <c r="T83" s="165">
        <v>117</v>
      </c>
      <c r="U83" s="165">
        <v>384</v>
      </c>
      <c r="V83" s="165">
        <v>-940</v>
      </c>
      <c r="W83" s="166">
        <v>1902</v>
      </c>
      <c r="X83" s="166">
        <v>-1901</v>
      </c>
      <c r="Y83" s="166">
        <v>1706</v>
      </c>
      <c r="Z83" s="3"/>
      <c r="AA83" s="3"/>
      <c r="AB83" s="3"/>
      <c r="AC83" s="3"/>
      <c r="AD83" s="3"/>
      <c r="AE83" s="12" t="s">
        <v>136</v>
      </c>
      <c r="AF83" s="8"/>
      <c r="AG83" s="3">
        <v>772317</v>
      </c>
      <c r="AH83" s="3">
        <v>1181676</v>
      </c>
      <c r="AI83" s="3">
        <v>2837406</v>
      </c>
      <c r="AJ83" s="3">
        <v>3731542</v>
      </c>
      <c r="AK83" s="3">
        <v>7026723</v>
      </c>
    </row>
    <row r="84" spans="4:37">
      <c r="D84" s="18" t="s">
        <v>137</v>
      </c>
      <c r="E84" s="28"/>
      <c r="F84" s="28"/>
      <c r="G84" s="3"/>
      <c r="H84" s="3"/>
      <c r="I84" s="169"/>
      <c r="J84" s="164"/>
      <c r="K84" s="166">
        <v>1108</v>
      </c>
      <c r="L84" s="165">
        <v>138</v>
      </c>
      <c r="M84" s="165">
        <v>0</v>
      </c>
      <c r="N84" s="165">
        <v>0</v>
      </c>
      <c r="O84" s="165">
        <v>601</v>
      </c>
      <c r="P84" s="165">
        <v>444</v>
      </c>
      <c r="Q84" s="165">
        <v>354</v>
      </c>
      <c r="R84" s="165">
        <v>229</v>
      </c>
      <c r="S84" s="165">
        <v>198</v>
      </c>
      <c r="T84" s="165">
        <v>58</v>
      </c>
      <c r="U84" s="165">
        <v>86</v>
      </c>
      <c r="V84" s="165">
        <v>79</v>
      </c>
      <c r="W84" s="165">
        <v>741</v>
      </c>
      <c r="X84" s="165">
        <v>756</v>
      </c>
      <c r="Y84" s="165">
        <v>726</v>
      </c>
      <c r="Z84" s="3"/>
      <c r="AA84" s="3"/>
      <c r="AB84" s="3"/>
      <c r="AC84" s="3"/>
      <c r="AD84" s="3"/>
      <c r="AE84" s="18" t="s">
        <v>137</v>
      </c>
      <c r="AF84" s="8"/>
      <c r="AG84" s="3">
        <v>539861</v>
      </c>
      <c r="AH84" s="3">
        <v>936710</v>
      </c>
      <c r="AI84" s="3">
        <v>2191681</v>
      </c>
      <c r="AJ84" s="3">
        <v>2525823</v>
      </c>
      <c r="AK84" s="3">
        <v>3083638</v>
      </c>
    </row>
    <row r="85" spans="4:37" ht="30">
      <c r="D85" s="16" t="s">
        <v>138</v>
      </c>
      <c r="E85" s="26"/>
      <c r="F85" s="26"/>
      <c r="G85" s="2"/>
      <c r="H85" s="2"/>
      <c r="I85" s="163"/>
      <c r="J85" s="164"/>
      <c r="K85" s="165">
        <v>0</v>
      </c>
      <c r="L85" s="165">
        <v>0</v>
      </c>
      <c r="M85" s="165">
        <v>0</v>
      </c>
      <c r="N85" s="165">
        <v>-443</v>
      </c>
      <c r="O85" s="165">
        <v>0</v>
      </c>
      <c r="P85" s="165">
        <v>0</v>
      </c>
      <c r="Q85" s="165">
        <v>0</v>
      </c>
      <c r="R85" s="165">
        <v>0</v>
      </c>
      <c r="S85" s="165">
        <v>-264</v>
      </c>
      <c r="T85" s="165">
        <v>-233</v>
      </c>
      <c r="U85" s="165">
        <v>-72</v>
      </c>
      <c r="V85" s="165">
        <v>414</v>
      </c>
      <c r="W85" s="166">
        <v>64873</v>
      </c>
      <c r="X85" s="166">
        <v>34977</v>
      </c>
      <c r="Y85" s="166">
        <v>28014</v>
      </c>
      <c r="Z85" s="2"/>
      <c r="AA85" s="2"/>
      <c r="AB85" s="2"/>
      <c r="AC85" s="2"/>
      <c r="AD85" s="2"/>
      <c r="AE85" s="16" t="s">
        <v>138</v>
      </c>
      <c r="AF85" s="8"/>
      <c r="AG85" s="2">
        <v>0</v>
      </c>
      <c r="AH85" s="3">
        <v>-1431</v>
      </c>
      <c r="AI85" s="3">
        <v>1965</v>
      </c>
      <c r="AJ85" s="3">
        <v>4465</v>
      </c>
      <c r="AK85" s="3">
        <v>-1073</v>
      </c>
    </row>
    <row r="86" spans="4:37">
      <c r="D86" s="16" t="s">
        <v>139</v>
      </c>
      <c r="E86" s="26"/>
      <c r="F86" s="26"/>
      <c r="G86" s="3"/>
      <c r="H86" s="2"/>
      <c r="I86" s="163"/>
      <c r="J86" s="164"/>
      <c r="K86" s="165">
        <v>0</v>
      </c>
      <c r="L86" s="165">
        <v>0</v>
      </c>
      <c r="M86" s="165">
        <v>0</v>
      </c>
      <c r="N86" s="165">
        <v>0</v>
      </c>
      <c r="O86" s="165">
        <v>0</v>
      </c>
      <c r="P86" s="165">
        <v>0</v>
      </c>
      <c r="Q86" s="165">
        <v>0</v>
      </c>
      <c r="R86" s="165">
        <v>83</v>
      </c>
      <c r="S86" s="166">
        <v>1573</v>
      </c>
      <c r="T86" s="166">
        <v>1259</v>
      </c>
      <c r="U86" s="166">
        <v>1675</v>
      </c>
      <c r="V86" s="166">
        <v>4877</v>
      </c>
      <c r="W86" s="165">
        <v>868</v>
      </c>
      <c r="X86" s="165">
        <v>769</v>
      </c>
      <c r="Y86" s="165">
        <v>802</v>
      </c>
      <c r="Z86" s="3"/>
      <c r="AA86" s="3"/>
      <c r="AB86" s="3"/>
      <c r="AC86" s="3"/>
      <c r="AD86" s="3"/>
      <c r="AE86" s="16" t="s">
        <v>139</v>
      </c>
      <c r="AF86" s="8"/>
      <c r="AG86" s="3">
        <v>676809</v>
      </c>
      <c r="AH86" s="3">
        <v>873334</v>
      </c>
      <c r="AI86" s="3">
        <v>1090796</v>
      </c>
      <c r="AJ86" s="3">
        <v>2120068</v>
      </c>
      <c r="AK86" s="3">
        <v>2665806</v>
      </c>
    </row>
    <row r="87" spans="4:37">
      <c r="D87" s="16" t="s">
        <v>140</v>
      </c>
      <c r="E87" s="26"/>
      <c r="F87" s="26"/>
      <c r="G87" s="3"/>
      <c r="H87" s="3"/>
      <c r="I87" s="163"/>
      <c r="J87" s="164"/>
      <c r="K87" s="166">
        <v>2619</v>
      </c>
      <c r="L87" s="166">
        <v>3654</v>
      </c>
      <c r="M87" s="166">
        <v>2936</v>
      </c>
      <c r="N87" s="166">
        <v>4554</v>
      </c>
      <c r="O87" s="166">
        <v>1201</v>
      </c>
      <c r="P87" s="166">
        <v>6401</v>
      </c>
      <c r="Q87" s="166">
        <v>10552</v>
      </c>
      <c r="R87" s="166">
        <v>8829</v>
      </c>
      <c r="S87" s="166">
        <v>10804</v>
      </c>
      <c r="T87" s="166">
        <v>11196</v>
      </c>
      <c r="U87" s="166">
        <v>10509</v>
      </c>
      <c r="V87" s="166">
        <v>13974</v>
      </c>
      <c r="W87" s="166">
        <v>17937</v>
      </c>
      <c r="X87" s="166">
        <v>14567</v>
      </c>
      <c r="Y87" s="166">
        <v>19163</v>
      </c>
      <c r="Z87" s="3"/>
      <c r="AA87" s="3"/>
      <c r="AB87" s="3"/>
      <c r="AC87" s="3"/>
      <c r="AD87" s="3"/>
      <c r="AE87" s="16" t="s">
        <v>140</v>
      </c>
      <c r="AF87" s="8"/>
      <c r="AG87" s="3">
        <v>444025</v>
      </c>
      <c r="AH87" s="3">
        <v>569006</v>
      </c>
      <c r="AI87" s="3">
        <v>690299</v>
      </c>
      <c r="AJ87" s="3">
        <v>1324262</v>
      </c>
      <c r="AK87" s="3">
        <v>1019444</v>
      </c>
    </row>
    <row r="88" spans="4:37" ht="30">
      <c r="D88" s="16" t="s">
        <v>141</v>
      </c>
      <c r="E88" s="26"/>
      <c r="F88" s="26"/>
      <c r="G88" s="3"/>
      <c r="H88" s="3"/>
      <c r="I88" s="163"/>
      <c r="J88" s="164"/>
      <c r="K88" s="166">
        <v>7209</v>
      </c>
      <c r="L88" s="166">
        <v>6351</v>
      </c>
      <c r="M88" s="166">
        <v>13602</v>
      </c>
      <c r="N88" s="166">
        <v>14980</v>
      </c>
      <c r="O88" s="166">
        <v>4731</v>
      </c>
      <c r="P88" s="166">
        <v>23992</v>
      </c>
      <c r="Q88" s="166">
        <v>52690</v>
      </c>
      <c r="R88" s="166">
        <v>40243</v>
      </c>
      <c r="S88" s="166">
        <v>112182</v>
      </c>
      <c r="T88" s="166">
        <v>65012</v>
      </c>
      <c r="U88" s="166">
        <v>90368</v>
      </c>
      <c r="V88" s="166">
        <v>172213</v>
      </c>
      <c r="W88" s="166">
        <v>180416</v>
      </c>
      <c r="X88" s="166">
        <v>205710</v>
      </c>
      <c r="Y88" s="166">
        <v>131503</v>
      </c>
      <c r="Z88" s="3"/>
      <c r="AA88" s="3"/>
      <c r="AB88" s="3"/>
      <c r="AC88" s="3"/>
      <c r="AD88" s="3"/>
      <c r="AE88" s="16" t="s">
        <v>141</v>
      </c>
      <c r="AF88" s="8"/>
      <c r="AG88" s="3">
        <v>10072089</v>
      </c>
      <c r="AH88" s="3">
        <v>9030980</v>
      </c>
      <c r="AI88" s="3">
        <v>15292304</v>
      </c>
      <c r="AJ88" s="3">
        <v>37008443</v>
      </c>
      <c r="AK88" s="3">
        <v>9794031</v>
      </c>
    </row>
    <row r="89" spans="4:37">
      <c r="D89" s="16" t="s">
        <v>142</v>
      </c>
      <c r="E89" s="26"/>
      <c r="F89" s="26"/>
      <c r="G89" s="3"/>
      <c r="H89" s="3"/>
      <c r="I89" s="163"/>
      <c r="J89" s="164"/>
      <c r="K89" s="166">
        <v>1165</v>
      </c>
      <c r="L89" s="165">
        <v>617</v>
      </c>
      <c r="M89" s="165">
        <v>377</v>
      </c>
      <c r="N89" s="165">
        <v>416</v>
      </c>
      <c r="O89" s="165">
        <v>231</v>
      </c>
      <c r="P89" s="166">
        <v>4694</v>
      </c>
      <c r="Q89" s="166">
        <v>3697</v>
      </c>
      <c r="R89" s="166">
        <v>3962</v>
      </c>
      <c r="S89" s="166">
        <v>1448</v>
      </c>
      <c r="T89" s="166">
        <v>1342</v>
      </c>
      <c r="U89" s="165">
        <v>709</v>
      </c>
      <c r="V89" s="166">
        <v>2966</v>
      </c>
      <c r="W89" s="165">
        <v>764</v>
      </c>
      <c r="X89" s="166">
        <v>1661</v>
      </c>
      <c r="Y89" s="166">
        <v>1159</v>
      </c>
      <c r="Z89" s="2"/>
      <c r="AA89" s="2"/>
      <c r="AB89" s="2"/>
      <c r="AC89" s="2"/>
      <c r="AD89" s="2"/>
      <c r="AE89" s="16" t="s">
        <v>142</v>
      </c>
      <c r="AF89" s="8"/>
      <c r="AG89" s="3">
        <v>488857</v>
      </c>
      <c r="AH89" s="3">
        <v>657681</v>
      </c>
      <c r="AI89" s="3">
        <v>654081</v>
      </c>
      <c r="AJ89" s="3">
        <v>796666</v>
      </c>
      <c r="AK89" s="3">
        <v>872025</v>
      </c>
    </row>
    <row r="90" spans="4:37">
      <c r="D90" s="16" t="s">
        <v>143</v>
      </c>
      <c r="E90" s="26"/>
      <c r="F90" s="26"/>
      <c r="G90" s="2"/>
      <c r="H90" s="2"/>
      <c r="I90" s="163"/>
      <c r="J90" s="164"/>
      <c r="K90" s="166">
        <v>1103</v>
      </c>
      <c r="L90" s="165">
        <v>555</v>
      </c>
      <c r="M90" s="165">
        <v>96</v>
      </c>
      <c r="N90" s="165">
        <v>240</v>
      </c>
      <c r="O90" s="165">
        <v>44</v>
      </c>
      <c r="P90" s="165">
        <v>266</v>
      </c>
      <c r="Q90" s="166">
        <v>1052</v>
      </c>
      <c r="R90" s="166">
        <v>1807</v>
      </c>
      <c r="S90" s="166">
        <v>4660</v>
      </c>
      <c r="T90" s="166">
        <v>2046</v>
      </c>
      <c r="U90" s="165">
        <v>268</v>
      </c>
      <c r="V90" s="166">
        <v>7088</v>
      </c>
      <c r="W90" s="166">
        <v>1044</v>
      </c>
      <c r="X90" s="166">
        <v>1117</v>
      </c>
      <c r="Y90" s="166">
        <v>1867</v>
      </c>
      <c r="Z90" s="3"/>
      <c r="AA90" s="3"/>
      <c r="AB90" s="3"/>
      <c r="AC90" s="3"/>
      <c r="AD90" s="3"/>
      <c r="AE90" s="16" t="s">
        <v>143</v>
      </c>
      <c r="AF90" s="8"/>
      <c r="AG90" s="3">
        <v>489873</v>
      </c>
      <c r="AH90" s="3">
        <v>591998</v>
      </c>
      <c r="AI90" s="3">
        <v>589418</v>
      </c>
      <c r="AJ90" s="3">
        <v>748332</v>
      </c>
      <c r="AK90" s="3">
        <v>743114</v>
      </c>
    </row>
    <row r="91" spans="4:37">
      <c r="D91" s="16" t="s">
        <v>144</v>
      </c>
      <c r="E91" s="26"/>
      <c r="F91" s="26"/>
      <c r="G91" s="3"/>
      <c r="H91" s="3"/>
      <c r="I91" s="163"/>
      <c r="J91" s="164"/>
      <c r="K91" s="165">
        <v>61</v>
      </c>
      <c r="L91" s="165">
        <v>62</v>
      </c>
      <c r="M91" s="165">
        <v>282</v>
      </c>
      <c r="N91" s="165">
        <v>176</v>
      </c>
      <c r="O91" s="165">
        <v>187</v>
      </c>
      <c r="P91" s="166">
        <v>4428</v>
      </c>
      <c r="Q91" s="166">
        <v>2644</v>
      </c>
      <c r="R91" s="166">
        <v>2155</v>
      </c>
      <c r="S91" s="166">
        <v>-3212</v>
      </c>
      <c r="T91" s="165">
        <v>-704</v>
      </c>
      <c r="U91" s="165">
        <v>442</v>
      </c>
      <c r="V91" s="166">
        <v>-4123</v>
      </c>
      <c r="W91" s="165">
        <v>-280</v>
      </c>
      <c r="X91" s="165">
        <v>544</v>
      </c>
      <c r="Y91" s="165">
        <v>-708</v>
      </c>
      <c r="Z91" s="2"/>
      <c r="AA91" s="2"/>
      <c r="AB91" s="2"/>
      <c r="AC91" s="2"/>
      <c r="AD91" s="2"/>
      <c r="AE91" s="16" t="s">
        <v>144</v>
      </c>
      <c r="AF91" s="8"/>
      <c r="AG91" s="3">
        <v>-1016</v>
      </c>
      <c r="AH91" s="3">
        <v>65682</v>
      </c>
      <c r="AI91" s="3">
        <v>64663</v>
      </c>
      <c r="AJ91" s="3">
        <v>48334</v>
      </c>
      <c r="AK91" s="3">
        <v>128910</v>
      </c>
    </row>
    <row r="92" spans="4:37">
      <c r="D92" s="16" t="s">
        <v>145</v>
      </c>
      <c r="E92" s="26"/>
      <c r="F92" s="26"/>
      <c r="G92" s="3"/>
      <c r="H92" s="3"/>
      <c r="I92" s="163"/>
      <c r="J92" s="164"/>
      <c r="K92" s="166">
        <v>7270</v>
      </c>
      <c r="L92" s="166">
        <v>6413</v>
      </c>
      <c r="M92" s="166">
        <v>13884</v>
      </c>
      <c r="N92" s="166">
        <v>15156</v>
      </c>
      <c r="O92" s="166">
        <v>4918</v>
      </c>
      <c r="P92" s="166">
        <v>28420</v>
      </c>
      <c r="Q92" s="166">
        <v>55334</v>
      </c>
      <c r="R92" s="166">
        <v>42398</v>
      </c>
      <c r="S92" s="166">
        <v>108970</v>
      </c>
      <c r="T92" s="166">
        <v>64308</v>
      </c>
      <c r="U92" s="166">
        <v>90810</v>
      </c>
      <c r="V92" s="166">
        <v>168090</v>
      </c>
      <c r="W92" s="166">
        <v>180136</v>
      </c>
      <c r="X92" s="166">
        <v>206254</v>
      </c>
      <c r="Y92" s="166">
        <v>130795</v>
      </c>
      <c r="Z92" s="3"/>
      <c r="AA92" s="3"/>
      <c r="AB92" s="3"/>
      <c r="AC92" s="3"/>
      <c r="AD92" s="3"/>
      <c r="AE92" s="16" t="s">
        <v>145</v>
      </c>
      <c r="AF92" s="8"/>
      <c r="AG92" s="3">
        <v>10071073</v>
      </c>
      <c r="AH92" s="3">
        <v>9096662</v>
      </c>
      <c r="AI92" s="3">
        <v>15356967</v>
      </c>
      <c r="AJ92" s="3">
        <v>37056778</v>
      </c>
      <c r="AK92" s="3">
        <v>9922941</v>
      </c>
    </row>
    <row r="93" spans="4:37">
      <c r="D93" s="16" t="s">
        <v>146</v>
      </c>
      <c r="E93" s="26"/>
      <c r="F93" s="26"/>
      <c r="G93" s="2"/>
      <c r="H93" s="2"/>
      <c r="I93" s="163"/>
      <c r="J93" s="164"/>
      <c r="K93" s="165">
        <v>19</v>
      </c>
      <c r="L93" s="166">
        <v>1005</v>
      </c>
      <c r="M93" s="165">
        <v>423</v>
      </c>
      <c r="N93" s="165">
        <v>334</v>
      </c>
      <c r="O93" s="165">
        <v>209</v>
      </c>
      <c r="P93" s="166">
        <v>1095</v>
      </c>
      <c r="Q93" s="166">
        <v>4881</v>
      </c>
      <c r="R93" s="166">
        <v>4487</v>
      </c>
      <c r="S93" s="166">
        <v>7641</v>
      </c>
      <c r="T93" s="166">
        <v>7263</v>
      </c>
      <c r="U93" s="166">
        <v>9167</v>
      </c>
      <c r="V93" s="166">
        <v>18555</v>
      </c>
      <c r="W93" s="166">
        <v>21480</v>
      </c>
      <c r="X93" s="166">
        <v>21685</v>
      </c>
      <c r="Y93" s="166">
        <v>15133</v>
      </c>
      <c r="Z93" s="3"/>
      <c r="AA93" s="3"/>
      <c r="AB93" s="3"/>
      <c r="AC93" s="3"/>
      <c r="AD93" s="3"/>
      <c r="AE93" s="16" t="s">
        <v>146</v>
      </c>
      <c r="AF93" s="8"/>
      <c r="AG93" s="3">
        <v>1506320</v>
      </c>
      <c r="AH93" s="3">
        <v>1603308</v>
      </c>
      <c r="AI93" s="3">
        <v>1784568</v>
      </c>
      <c r="AJ93" s="3">
        <v>2855306</v>
      </c>
      <c r="AK93" s="3">
        <v>1001020</v>
      </c>
    </row>
    <row r="94" spans="4:37">
      <c r="D94" s="16" t="s">
        <v>147</v>
      </c>
      <c r="E94" s="26"/>
      <c r="F94" s="26"/>
      <c r="G94" s="2"/>
      <c r="H94" s="2"/>
      <c r="I94" s="163"/>
      <c r="J94" s="164"/>
      <c r="K94" s="165">
        <v>0</v>
      </c>
      <c r="L94" s="165">
        <v>0</v>
      </c>
      <c r="M94" s="165">
        <v>0</v>
      </c>
      <c r="N94" s="165">
        <v>0</v>
      </c>
      <c r="O94" s="165">
        <v>0</v>
      </c>
      <c r="P94" s="165">
        <v>0</v>
      </c>
      <c r="Q94" s="165">
        <v>0</v>
      </c>
      <c r="R94" s="165">
        <v>0</v>
      </c>
      <c r="S94" s="165">
        <v>0</v>
      </c>
      <c r="T94" s="165">
        <v>0</v>
      </c>
      <c r="U94" s="165">
        <v>61</v>
      </c>
      <c r="V94" s="165">
        <v>-95</v>
      </c>
      <c r="W94" s="166">
        <v>-1061</v>
      </c>
      <c r="X94" s="165">
        <v>-13</v>
      </c>
      <c r="Y94" s="165">
        <v>127</v>
      </c>
      <c r="Z94" s="2"/>
      <c r="AA94" s="2"/>
      <c r="AB94" s="2"/>
      <c r="AC94" s="2"/>
      <c r="AD94" s="2"/>
      <c r="AE94" s="16" t="s">
        <v>147</v>
      </c>
      <c r="AF94" s="8"/>
      <c r="AG94" s="3">
        <v>-35798</v>
      </c>
      <c r="AH94" s="3">
        <v>-84894</v>
      </c>
      <c r="AI94" s="3">
        <v>66235</v>
      </c>
      <c r="AJ94" s="3">
        <v>-319484</v>
      </c>
      <c r="AK94" s="3">
        <v>477492</v>
      </c>
    </row>
    <row r="95" spans="4:37">
      <c r="D95" s="16" t="s">
        <v>148</v>
      </c>
      <c r="E95" s="26"/>
      <c r="F95" s="26"/>
      <c r="G95" s="2"/>
      <c r="H95" s="2"/>
      <c r="I95" s="163"/>
      <c r="J95" s="164"/>
      <c r="K95" s="165">
        <v>19</v>
      </c>
      <c r="L95" s="166">
        <v>1005</v>
      </c>
      <c r="M95" s="165">
        <v>423</v>
      </c>
      <c r="N95" s="165">
        <v>334</v>
      </c>
      <c r="O95" s="165">
        <v>209</v>
      </c>
      <c r="P95" s="166">
        <v>1095</v>
      </c>
      <c r="Q95" s="166">
        <v>4881</v>
      </c>
      <c r="R95" s="166">
        <v>4487</v>
      </c>
      <c r="S95" s="166">
        <v>7641</v>
      </c>
      <c r="T95" s="166">
        <v>7263</v>
      </c>
      <c r="U95" s="166">
        <v>9228</v>
      </c>
      <c r="V95" s="166">
        <v>18460</v>
      </c>
      <c r="W95" s="166">
        <v>20419</v>
      </c>
      <c r="X95" s="166">
        <v>21672</v>
      </c>
      <c r="Y95" s="166">
        <v>15260</v>
      </c>
      <c r="Z95" s="3"/>
      <c r="AA95" s="3"/>
      <c r="AB95" s="3"/>
      <c r="AC95" s="3"/>
      <c r="AD95" s="3"/>
      <c r="AE95" s="16" t="s">
        <v>148</v>
      </c>
      <c r="AF95" s="8"/>
      <c r="AG95" s="3">
        <v>1470522</v>
      </c>
      <c r="AH95" s="3">
        <v>1518414</v>
      </c>
      <c r="AI95" s="3">
        <v>1850803</v>
      </c>
      <c r="AJ95" s="3">
        <v>2535823</v>
      </c>
      <c r="AK95" s="3">
        <v>1478512</v>
      </c>
    </row>
    <row r="96" spans="4:37" ht="30">
      <c r="D96" s="16" t="s">
        <v>149</v>
      </c>
      <c r="E96" s="26"/>
      <c r="F96" s="26"/>
      <c r="G96" s="3"/>
      <c r="H96" s="3"/>
      <c r="I96" s="163"/>
      <c r="J96" s="164"/>
      <c r="K96" s="166">
        <v>7251</v>
      </c>
      <c r="L96" s="166">
        <v>5408</v>
      </c>
      <c r="M96" s="166">
        <v>13461</v>
      </c>
      <c r="N96" s="166">
        <v>14822</v>
      </c>
      <c r="O96" s="166">
        <v>4709</v>
      </c>
      <c r="P96" s="166">
        <v>27324</v>
      </c>
      <c r="Q96" s="166">
        <v>50454</v>
      </c>
      <c r="R96" s="166">
        <v>37911</v>
      </c>
      <c r="S96" s="166">
        <v>101330</v>
      </c>
      <c r="T96" s="166">
        <v>57045</v>
      </c>
      <c r="U96" s="166">
        <v>81582</v>
      </c>
      <c r="V96" s="166">
        <v>149631</v>
      </c>
      <c r="W96" s="166">
        <v>159717</v>
      </c>
      <c r="X96" s="166">
        <v>184582</v>
      </c>
      <c r="Y96" s="166">
        <v>115536</v>
      </c>
      <c r="Z96" s="3"/>
      <c r="AA96" s="3"/>
      <c r="AB96" s="3"/>
      <c r="AC96" s="3"/>
      <c r="AD96" s="3"/>
      <c r="AE96" s="16" t="s">
        <v>149</v>
      </c>
      <c r="AF96" s="8"/>
      <c r="AG96" s="3">
        <v>8600551</v>
      </c>
      <c r="AH96" s="3">
        <v>7578248</v>
      </c>
      <c r="AI96" s="3">
        <v>13506164</v>
      </c>
      <c r="AJ96" s="3">
        <v>34520955</v>
      </c>
      <c r="AK96" s="3">
        <v>8444429</v>
      </c>
    </row>
    <row r="97" spans="4:37">
      <c r="D97" s="16" t="s">
        <v>150</v>
      </c>
      <c r="E97" s="26"/>
      <c r="F97" s="26"/>
      <c r="G97" s="2"/>
      <c r="H97" s="2"/>
      <c r="I97" s="163"/>
      <c r="J97" s="164"/>
      <c r="K97" s="165">
        <v>0</v>
      </c>
      <c r="L97" s="165">
        <v>0</v>
      </c>
      <c r="M97" s="165">
        <v>0</v>
      </c>
      <c r="N97" s="165">
        <v>0</v>
      </c>
      <c r="O97" s="165">
        <v>0</v>
      </c>
      <c r="P97" s="165">
        <v>0</v>
      </c>
      <c r="Q97" s="165">
        <v>0</v>
      </c>
      <c r="R97" s="165">
        <v>0</v>
      </c>
      <c r="S97" s="166">
        <v>-12738</v>
      </c>
      <c r="T97" s="166">
        <v>14671</v>
      </c>
      <c r="U97" s="166">
        <v>-3198</v>
      </c>
      <c r="V97" s="166">
        <v>1252</v>
      </c>
      <c r="W97" s="165">
        <v>-172</v>
      </c>
      <c r="X97" s="165">
        <v>-148</v>
      </c>
      <c r="Y97" s="165">
        <v>-186</v>
      </c>
      <c r="Z97" s="2"/>
      <c r="AA97" s="2"/>
      <c r="AB97" s="2"/>
      <c r="AC97" s="2"/>
      <c r="AD97" s="2"/>
      <c r="AE97" s="16" t="s">
        <v>150</v>
      </c>
      <c r="AF97" s="8"/>
      <c r="AG97" s="3">
        <v>27536</v>
      </c>
      <c r="AH97" s="3">
        <v>50805</v>
      </c>
      <c r="AI97" s="3">
        <v>55864</v>
      </c>
      <c r="AJ97" s="3">
        <v>42812</v>
      </c>
      <c r="AK97" s="3">
        <v>-39081</v>
      </c>
    </row>
    <row r="98" spans="4:37" ht="30">
      <c r="D98" s="16" t="s">
        <v>151</v>
      </c>
      <c r="E98" s="26"/>
      <c r="F98" s="26"/>
      <c r="G98" s="3"/>
      <c r="H98" s="3"/>
      <c r="I98" s="163"/>
      <c r="J98" s="164"/>
      <c r="K98" s="166">
        <v>7251</v>
      </c>
      <c r="L98" s="166">
        <v>5408</v>
      </c>
      <c r="M98" s="166">
        <v>13461</v>
      </c>
      <c r="N98" s="166">
        <v>14822</v>
      </c>
      <c r="O98" s="166">
        <v>4709</v>
      </c>
      <c r="P98" s="166">
        <v>27324</v>
      </c>
      <c r="Q98" s="166">
        <v>50454</v>
      </c>
      <c r="R98" s="166">
        <v>37911</v>
      </c>
      <c r="S98" s="166">
        <v>114068</v>
      </c>
      <c r="T98" s="166">
        <v>42374</v>
      </c>
      <c r="U98" s="166">
        <v>84780</v>
      </c>
      <c r="V98" s="166">
        <v>134566</v>
      </c>
      <c r="W98" s="166">
        <v>173624</v>
      </c>
      <c r="X98" s="166">
        <v>184807</v>
      </c>
      <c r="Y98" s="166">
        <v>115722</v>
      </c>
      <c r="Z98" s="3"/>
      <c r="AA98" s="3"/>
      <c r="AB98" s="3"/>
      <c r="AC98" s="3"/>
      <c r="AD98" s="3"/>
      <c r="AE98" s="16" t="s">
        <v>151</v>
      </c>
      <c r="AF98" s="8"/>
      <c r="AG98" s="3">
        <v>8573014</v>
      </c>
      <c r="AH98" s="3">
        <v>7527443</v>
      </c>
      <c r="AI98" s="3">
        <v>13450300</v>
      </c>
      <c r="AJ98" s="3">
        <v>34478143</v>
      </c>
      <c r="AK98" s="3">
        <v>8483511</v>
      </c>
    </row>
    <row r="99" spans="4:37">
      <c r="L99" s="1"/>
      <c r="M99" s="1"/>
      <c r="N99" s="1"/>
      <c r="O99" s="1"/>
      <c r="P99" s="1"/>
      <c r="Q99" s="1"/>
      <c r="R99" s="1"/>
      <c r="S99" s="1"/>
      <c r="T99" s="1"/>
      <c r="U99" s="1"/>
      <c r="V99" s="1"/>
      <c r="W99" s="1"/>
      <c r="X99" s="1"/>
      <c r="Y99" s="3">
        <f t="shared" ref="Y99" si="10">AK99</f>
        <v>0</v>
      </c>
      <c r="Z99" s="1"/>
      <c r="AA99" s="1"/>
      <c r="AB99" s="1"/>
      <c r="AC99" s="1"/>
      <c r="AD99" s="1"/>
      <c r="AE99" s="1"/>
    </row>
    <row r="100" spans="4:37">
      <c r="D100" s="12" t="s">
        <v>152</v>
      </c>
      <c r="E100" s="22"/>
      <c r="F100" s="22"/>
      <c r="H100" s="12"/>
      <c r="I100" s="8"/>
      <c r="J100" s="2"/>
      <c r="K100" s="2"/>
      <c r="L100" s="2"/>
      <c r="M100" s="2"/>
      <c r="N100" s="2"/>
      <c r="O100" s="2"/>
      <c r="P100" s="2"/>
      <c r="Q100" s="2"/>
      <c r="R100" s="2"/>
      <c r="S100" s="2"/>
      <c r="T100" s="2"/>
      <c r="U100" s="2"/>
      <c r="V100" s="2"/>
      <c r="W100" s="2"/>
      <c r="X100" s="2"/>
      <c r="Y100" s="3"/>
      <c r="Z100" s="2"/>
      <c r="AA100" s="2"/>
      <c r="AB100" s="2"/>
      <c r="AC100" s="2"/>
      <c r="AD100" s="2"/>
      <c r="AE100" s="12" t="s">
        <v>152</v>
      </c>
      <c r="AF100" s="8"/>
      <c r="AG100" s="2"/>
      <c r="AH100" s="2"/>
      <c r="AI100" s="2"/>
      <c r="AJ100" s="2"/>
      <c r="AK100" s="2"/>
    </row>
    <row r="101" spans="4:37">
      <c r="D101" s="18" t="s">
        <v>153</v>
      </c>
      <c r="E101" s="28"/>
      <c r="F101" s="28"/>
      <c r="H101" s="18"/>
      <c r="I101" s="8"/>
      <c r="J101" s="3"/>
      <c r="K101" s="3"/>
      <c r="L101" s="3"/>
      <c r="M101" s="3"/>
      <c r="N101" s="3"/>
      <c r="O101" s="3"/>
      <c r="P101" s="3"/>
      <c r="Q101" s="3"/>
      <c r="R101" s="3"/>
      <c r="S101" s="3"/>
      <c r="T101" s="3"/>
      <c r="U101" s="3"/>
      <c r="V101" s="3"/>
      <c r="W101" s="3"/>
      <c r="X101" s="3"/>
      <c r="Y101" s="3"/>
      <c r="Z101" s="3"/>
      <c r="AA101" s="3"/>
      <c r="AB101" s="3"/>
      <c r="AC101" s="3"/>
      <c r="AD101" s="3"/>
      <c r="AE101" s="18" t="s">
        <v>153</v>
      </c>
      <c r="AF101" s="8"/>
      <c r="AG101" s="3">
        <v>10071073</v>
      </c>
      <c r="AH101" s="3">
        <v>9096662</v>
      </c>
      <c r="AI101" s="3">
        <v>15356967</v>
      </c>
      <c r="AJ101" s="3">
        <v>37056778</v>
      </c>
      <c r="AK101" s="3">
        <v>9922941</v>
      </c>
    </row>
    <row r="102" spans="4:37">
      <c r="D102" s="13" t="s">
        <v>154</v>
      </c>
      <c r="E102" s="23"/>
      <c r="F102" s="23"/>
      <c r="H102" s="13"/>
      <c r="I102" s="8"/>
      <c r="J102" s="3"/>
      <c r="K102" s="3"/>
      <c r="L102" s="3"/>
      <c r="M102" s="3"/>
      <c r="N102" s="3"/>
      <c r="O102" s="3"/>
      <c r="P102" s="3"/>
      <c r="Q102" s="3"/>
      <c r="R102" s="3"/>
      <c r="S102" s="3"/>
      <c r="T102" s="3"/>
      <c r="U102" s="3"/>
      <c r="V102" s="3"/>
      <c r="W102" s="3"/>
      <c r="X102" s="3"/>
      <c r="Y102" s="3"/>
      <c r="Z102" s="3"/>
      <c r="AA102" s="3"/>
      <c r="AB102" s="3"/>
      <c r="AC102" s="3"/>
      <c r="AD102" s="3"/>
      <c r="AE102" s="13" t="s">
        <v>154</v>
      </c>
      <c r="AF102" s="8"/>
      <c r="AG102" s="3">
        <v>2669441</v>
      </c>
      <c r="AH102" s="3">
        <v>3262168</v>
      </c>
      <c r="AI102" s="3">
        <v>6575371</v>
      </c>
      <c r="AJ102" s="3">
        <v>7152361</v>
      </c>
      <c r="AK102" s="3">
        <v>9368386</v>
      </c>
    </row>
    <row r="103" spans="4:37">
      <c r="D103" s="15" t="s">
        <v>155</v>
      </c>
      <c r="E103" s="25"/>
      <c r="F103" s="25"/>
      <c r="H103" s="6"/>
      <c r="I103" s="6"/>
      <c r="J103" s="4"/>
      <c r="K103" s="4"/>
      <c r="L103" s="4"/>
      <c r="M103" s="4"/>
      <c r="N103" s="4"/>
      <c r="O103" s="4"/>
      <c r="P103" s="4"/>
      <c r="Q103" s="4"/>
      <c r="R103" s="4"/>
      <c r="S103" s="4"/>
      <c r="T103" s="4"/>
      <c r="U103" s="4"/>
      <c r="V103" s="4"/>
      <c r="W103" s="4"/>
      <c r="X103" s="4"/>
      <c r="Y103" s="3"/>
      <c r="Z103" s="4"/>
      <c r="AA103" s="4"/>
      <c r="AB103" s="4"/>
      <c r="AC103" s="4"/>
      <c r="AD103" s="4"/>
      <c r="AE103" s="15" t="s">
        <v>155</v>
      </c>
      <c r="AF103" s="8"/>
      <c r="AG103" s="4">
        <v>2259594</v>
      </c>
      <c r="AH103" s="4">
        <v>2593233</v>
      </c>
      <c r="AI103" s="4">
        <v>4775782</v>
      </c>
      <c r="AJ103" s="4">
        <v>6076516</v>
      </c>
      <c r="AK103" s="4">
        <v>6759462</v>
      </c>
    </row>
    <row r="104" spans="4:37">
      <c r="D104" s="15" t="s">
        <v>156</v>
      </c>
      <c r="E104" s="25"/>
      <c r="F104" s="25"/>
      <c r="H104" s="15"/>
      <c r="I104" s="8"/>
      <c r="J104" s="4"/>
      <c r="K104" s="4"/>
      <c r="L104" s="4"/>
      <c r="M104" s="5"/>
      <c r="N104" s="4"/>
      <c r="O104" s="4"/>
      <c r="P104" s="4"/>
      <c r="Q104" s="4"/>
      <c r="R104" s="4"/>
      <c r="S104" s="4"/>
      <c r="T104" s="4"/>
      <c r="U104" s="4"/>
      <c r="V104" s="4"/>
      <c r="W104" s="4"/>
      <c r="X104" s="4"/>
      <c r="Y104" s="3"/>
      <c r="Z104" s="4"/>
      <c r="AA104" s="4"/>
      <c r="AB104" s="4"/>
      <c r="AC104" s="4"/>
      <c r="AD104" s="4"/>
      <c r="AE104" s="15" t="s">
        <v>156</v>
      </c>
      <c r="AF104" s="8"/>
      <c r="AG104" s="4">
        <v>-72990</v>
      </c>
      <c r="AH104" s="4">
        <v>-5773</v>
      </c>
      <c r="AI104" s="4">
        <v>28314</v>
      </c>
      <c r="AJ104" s="4">
        <v>169166</v>
      </c>
      <c r="AK104" s="4">
        <v>1010922</v>
      </c>
    </row>
    <row r="105" spans="4:37">
      <c r="D105" s="15" t="s">
        <v>157</v>
      </c>
      <c r="E105" s="25"/>
      <c r="F105" s="25"/>
      <c r="H105" s="15"/>
      <c r="I105" s="8"/>
      <c r="J105" s="5"/>
      <c r="K105" s="5"/>
      <c r="L105" s="5"/>
      <c r="M105" s="4"/>
      <c r="N105" s="5"/>
      <c r="O105" s="5"/>
      <c r="P105" s="5"/>
      <c r="Q105" s="5"/>
      <c r="R105" s="5"/>
      <c r="S105" s="5"/>
      <c r="T105" s="5"/>
      <c r="U105" s="5"/>
      <c r="V105" s="5"/>
      <c r="W105" s="5"/>
      <c r="X105" s="5"/>
      <c r="Y105" s="3"/>
      <c r="Z105" s="5"/>
      <c r="AA105" s="5"/>
      <c r="AB105" s="5"/>
      <c r="AC105" s="5"/>
      <c r="AD105" s="5"/>
      <c r="AE105" s="15" t="s">
        <v>157</v>
      </c>
      <c r="AF105" s="8"/>
      <c r="AG105" s="5">
        <v>0</v>
      </c>
      <c r="AH105" s="5">
        <v>0</v>
      </c>
      <c r="AI105" s="5">
        <v>0</v>
      </c>
      <c r="AJ105" s="5">
        <v>0</v>
      </c>
      <c r="AK105" s="5">
        <v>0</v>
      </c>
    </row>
    <row r="106" spans="4:37">
      <c r="D106" s="15" t="s">
        <v>158</v>
      </c>
      <c r="E106" s="25"/>
      <c r="F106" s="25"/>
      <c r="H106" s="15"/>
      <c r="I106" s="8"/>
      <c r="J106" s="5"/>
      <c r="K106" s="5"/>
      <c r="L106" s="5"/>
      <c r="M106" s="5"/>
      <c r="N106" s="5"/>
      <c r="O106" s="5"/>
      <c r="P106" s="5"/>
      <c r="Q106" s="5"/>
      <c r="R106" s="5"/>
      <c r="S106" s="5"/>
      <c r="T106" s="5"/>
      <c r="U106" s="5"/>
      <c r="V106" s="5"/>
      <c r="W106" s="5"/>
      <c r="X106" s="5"/>
      <c r="Y106" s="3"/>
      <c r="Z106" s="5"/>
      <c r="AA106" s="5"/>
      <c r="AB106" s="5"/>
      <c r="AC106" s="5"/>
      <c r="AD106" s="5"/>
      <c r="AE106" s="15" t="s">
        <v>158</v>
      </c>
      <c r="AF106" s="8"/>
      <c r="AG106" s="5">
        <v>0</v>
      </c>
      <c r="AH106" s="5">
        <v>0</v>
      </c>
      <c r="AI106" s="5">
        <v>0</v>
      </c>
      <c r="AJ106" s="5">
        <v>0</v>
      </c>
      <c r="AK106" s="5">
        <v>0</v>
      </c>
    </row>
    <row r="107" spans="4:37">
      <c r="D107" s="15" t="s">
        <v>159</v>
      </c>
      <c r="E107" s="25"/>
      <c r="F107" s="25"/>
      <c r="H107" s="15"/>
      <c r="I107" s="8"/>
      <c r="J107" s="4"/>
      <c r="K107" s="4"/>
      <c r="L107" s="5"/>
      <c r="M107" s="4"/>
      <c r="N107" s="4"/>
      <c r="O107" s="4"/>
      <c r="P107" s="4"/>
      <c r="Q107" s="4"/>
      <c r="R107" s="4"/>
      <c r="S107" s="4"/>
      <c r="T107" s="4"/>
      <c r="U107" s="4"/>
      <c r="V107" s="4"/>
      <c r="W107" s="4"/>
      <c r="X107" s="4"/>
      <c r="Y107" s="3"/>
      <c r="Z107" s="5"/>
      <c r="AA107" s="5"/>
      <c r="AB107" s="5"/>
      <c r="AC107" s="5"/>
      <c r="AD107" s="5"/>
      <c r="AE107" s="15" t="s">
        <v>159</v>
      </c>
      <c r="AF107" s="8"/>
      <c r="AG107" s="4">
        <v>29911</v>
      </c>
      <c r="AH107" s="4">
        <v>24184</v>
      </c>
      <c r="AI107" s="4">
        <v>52079</v>
      </c>
      <c r="AJ107" s="4">
        <v>41939</v>
      </c>
      <c r="AK107" s="4">
        <v>333983</v>
      </c>
    </row>
    <row r="108" spans="4:37">
      <c r="D108" s="15" t="s">
        <v>160</v>
      </c>
      <c r="E108" s="25"/>
      <c r="F108" s="25"/>
      <c r="H108" s="15"/>
      <c r="I108" s="8"/>
      <c r="J108" s="5"/>
      <c r="K108" s="5"/>
      <c r="L108" s="5"/>
      <c r="M108" s="5"/>
      <c r="N108" s="5"/>
      <c r="O108" s="5"/>
      <c r="P108" s="5"/>
      <c r="Q108" s="5"/>
      <c r="R108" s="5"/>
      <c r="S108" s="5"/>
      <c r="T108" s="5"/>
      <c r="U108" s="5"/>
      <c r="V108" s="5"/>
      <c r="W108" s="5"/>
      <c r="X108" s="5"/>
      <c r="Y108" s="3"/>
      <c r="Z108" s="5"/>
      <c r="AA108" s="5"/>
      <c r="AB108" s="5"/>
      <c r="AC108" s="5"/>
      <c r="AD108" s="5"/>
      <c r="AE108" s="15" t="s">
        <v>160</v>
      </c>
      <c r="AF108" s="8"/>
      <c r="AG108" s="5">
        <v>0</v>
      </c>
      <c r="AH108" s="5">
        <v>0</v>
      </c>
      <c r="AI108" s="5">
        <v>0</v>
      </c>
      <c r="AJ108" s="5">
        <v>0</v>
      </c>
      <c r="AK108" s="5">
        <v>0</v>
      </c>
    </row>
    <row r="109" spans="4:37">
      <c r="D109" s="15" t="s">
        <v>161</v>
      </c>
      <c r="E109" s="25"/>
      <c r="F109" s="25"/>
      <c r="H109" s="15"/>
      <c r="I109" s="8"/>
      <c r="J109" s="4"/>
      <c r="K109" s="4"/>
      <c r="L109" s="4"/>
      <c r="M109" s="4"/>
      <c r="N109" s="4"/>
      <c r="O109" s="4"/>
      <c r="P109" s="4"/>
      <c r="Q109" s="4"/>
      <c r="R109" s="4"/>
      <c r="S109" s="4"/>
      <c r="T109" s="4"/>
      <c r="U109" s="4"/>
      <c r="V109" s="4"/>
      <c r="W109" s="4"/>
      <c r="X109" s="4"/>
      <c r="Y109" s="3"/>
      <c r="Z109" s="4"/>
      <c r="AA109" s="4"/>
      <c r="AB109" s="4"/>
      <c r="AC109" s="4"/>
      <c r="AD109" s="4"/>
      <c r="AE109" s="15" t="s">
        <v>161</v>
      </c>
      <c r="AF109" s="8"/>
      <c r="AG109" s="4">
        <v>-86935</v>
      </c>
      <c r="AH109" s="4">
        <v>-286185</v>
      </c>
      <c r="AI109" s="4">
        <v>-472484</v>
      </c>
      <c r="AJ109" s="4">
        <v>-1661083</v>
      </c>
      <c r="AK109" s="4">
        <v>-1819619</v>
      </c>
    </row>
    <row r="110" spans="4:37">
      <c r="D110" s="15" t="s">
        <v>162</v>
      </c>
      <c r="E110" s="25"/>
      <c r="F110" s="25"/>
      <c r="H110" s="15"/>
      <c r="I110" s="8"/>
      <c r="J110" s="5"/>
      <c r="K110" s="5"/>
      <c r="L110" s="5"/>
      <c r="M110" s="5"/>
      <c r="N110" s="5"/>
      <c r="O110" s="5"/>
      <c r="P110" s="5"/>
      <c r="Q110" s="5"/>
      <c r="R110" s="5"/>
      <c r="S110" s="5"/>
      <c r="T110" s="5"/>
      <c r="U110" s="5"/>
      <c r="V110" s="5"/>
      <c r="W110" s="5"/>
      <c r="X110" s="5"/>
      <c r="Y110" s="3"/>
      <c r="Z110" s="5"/>
      <c r="AA110" s="5"/>
      <c r="AB110" s="5"/>
      <c r="AC110" s="5"/>
      <c r="AD110" s="5"/>
      <c r="AE110" s="15" t="s">
        <v>162</v>
      </c>
      <c r="AF110" s="8"/>
      <c r="AG110" s="5">
        <v>0</v>
      </c>
      <c r="AH110" s="5">
        <v>0</v>
      </c>
      <c r="AI110" s="5">
        <v>0</v>
      </c>
      <c r="AJ110" s="5">
        <v>0</v>
      </c>
      <c r="AK110" s="5">
        <v>0</v>
      </c>
    </row>
    <row r="111" spans="4:37">
      <c r="D111" s="15" t="s">
        <v>163</v>
      </c>
      <c r="E111" s="25"/>
      <c r="F111" s="25"/>
      <c r="H111" s="15"/>
      <c r="I111" s="8"/>
      <c r="J111" s="5"/>
      <c r="K111" s="5"/>
      <c r="L111" s="5"/>
      <c r="M111" s="5"/>
      <c r="N111" s="5"/>
      <c r="O111" s="5"/>
      <c r="P111" s="5"/>
      <c r="Q111" s="5"/>
      <c r="R111" s="5"/>
      <c r="S111" s="5"/>
      <c r="T111" s="5"/>
      <c r="U111" s="5"/>
      <c r="V111" s="5"/>
      <c r="W111" s="5"/>
      <c r="X111" s="5"/>
      <c r="Y111" s="3"/>
      <c r="Z111" s="5"/>
      <c r="AA111" s="5"/>
      <c r="AB111" s="5"/>
      <c r="AC111" s="5"/>
      <c r="AD111" s="5"/>
      <c r="AE111" s="15" t="s">
        <v>163</v>
      </c>
      <c r="AF111" s="8"/>
      <c r="AG111" s="5">
        <v>0</v>
      </c>
      <c r="AH111" s="5">
        <v>0</v>
      </c>
      <c r="AI111" s="5">
        <v>0</v>
      </c>
      <c r="AJ111" s="5">
        <v>0</v>
      </c>
      <c r="AK111" s="5">
        <v>0</v>
      </c>
    </row>
    <row r="112" spans="4:37">
      <c r="D112" s="15" t="s">
        <v>164</v>
      </c>
      <c r="E112" s="25"/>
      <c r="F112" s="25"/>
      <c r="H112" s="15"/>
      <c r="I112" s="8"/>
      <c r="J112" s="4"/>
      <c r="K112" s="4"/>
      <c r="L112" s="4"/>
      <c r="M112" s="4"/>
      <c r="N112" s="4"/>
      <c r="O112" s="4"/>
      <c r="P112" s="4"/>
      <c r="Q112" s="4"/>
      <c r="R112" s="4"/>
      <c r="S112" s="4"/>
      <c r="T112" s="4"/>
      <c r="U112" s="4"/>
      <c r="V112" s="4"/>
      <c r="W112" s="4"/>
      <c r="X112" s="4"/>
      <c r="Y112" s="3"/>
      <c r="Z112" s="4"/>
      <c r="AA112" s="4"/>
      <c r="AB112" s="4"/>
      <c r="AC112" s="4"/>
      <c r="AD112" s="4"/>
      <c r="AE112" s="15" t="s">
        <v>164</v>
      </c>
      <c r="AF112" s="8"/>
      <c r="AG112" s="4">
        <v>539861</v>
      </c>
      <c r="AH112" s="4">
        <v>936710</v>
      </c>
      <c r="AI112" s="4">
        <v>2191681</v>
      </c>
      <c r="AJ112" s="4">
        <v>2525823</v>
      </c>
      <c r="AK112" s="4">
        <v>3083638</v>
      </c>
    </row>
    <row r="113" spans="4:37">
      <c r="D113" s="15" t="s">
        <v>165</v>
      </c>
      <c r="E113" s="25"/>
      <c r="F113" s="25"/>
      <c r="H113" s="15"/>
      <c r="I113" s="8"/>
      <c r="J113" s="5"/>
      <c r="K113" s="5"/>
      <c r="L113" s="5"/>
      <c r="M113" s="5"/>
      <c r="N113" s="5"/>
      <c r="O113" s="4"/>
      <c r="P113" s="5"/>
      <c r="Q113" s="5"/>
      <c r="R113" s="5"/>
      <c r="S113" s="5"/>
      <c r="T113" s="5"/>
      <c r="U113" s="5"/>
      <c r="V113" s="5"/>
      <c r="W113" s="5"/>
      <c r="X113" s="5"/>
      <c r="Y113" s="3"/>
      <c r="Z113" s="5"/>
      <c r="AA113" s="5"/>
      <c r="AB113" s="5"/>
      <c r="AC113" s="5"/>
      <c r="AD113" s="5"/>
      <c r="AE113" s="15" t="s">
        <v>165</v>
      </c>
      <c r="AF113" s="8"/>
      <c r="AG113" s="5">
        <v>0</v>
      </c>
      <c r="AH113" s="5">
        <v>0</v>
      </c>
      <c r="AI113" s="5">
        <v>0</v>
      </c>
      <c r="AJ113" s="5">
        <v>0</v>
      </c>
      <c r="AK113" s="5">
        <v>0</v>
      </c>
    </row>
    <row r="114" spans="4:37" ht="30">
      <c r="D114" s="13" t="s">
        <v>166</v>
      </c>
      <c r="E114" s="23"/>
      <c r="F114" s="23"/>
      <c r="H114" s="13"/>
      <c r="I114" s="8"/>
      <c r="J114" s="3"/>
      <c r="K114" s="3"/>
      <c r="L114" s="3"/>
      <c r="M114" s="3"/>
      <c r="N114" s="3"/>
      <c r="O114" s="3"/>
      <c r="P114" s="3"/>
      <c r="Q114" s="3"/>
      <c r="R114" s="3"/>
      <c r="S114" s="3"/>
      <c r="T114" s="3"/>
      <c r="U114" s="3"/>
      <c r="V114" s="3"/>
      <c r="W114" s="3"/>
      <c r="X114" s="3"/>
      <c r="Y114" s="3"/>
      <c r="Z114" s="3"/>
      <c r="AA114" s="3"/>
      <c r="AB114" s="3"/>
      <c r="AC114" s="3"/>
      <c r="AD114" s="3"/>
      <c r="AE114" s="13" t="s">
        <v>166</v>
      </c>
      <c r="AF114" s="8"/>
      <c r="AG114" s="3">
        <v>12740514</v>
      </c>
      <c r="AH114" s="3">
        <v>12358831</v>
      </c>
      <c r="AI114" s="3">
        <v>21932338</v>
      </c>
      <c r="AJ114" s="3">
        <v>44209139</v>
      </c>
      <c r="AK114" s="3">
        <v>19291327</v>
      </c>
    </row>
    <row r="115" spans="4:37">
      <c r="D115" s="15" t="s">
        <v>167</v>
      </c>
      <c r="E115" s="25"/>
      <c r="F115" s="25"/>
      <c r="H115" s="15"/>
      <c r="I115" s="8"/>
      <c r="J115" s="4"/>
      <c r="K115" s="4"/>
      <c r="L115" s="4"/>
      <c r="M115" s="4"/>
      <c r="N115" s="4"/>
      <c r="O115" s="4"/>
      <c r="P115" s="4"/>
      <c r="Q115" s="4"/>
      <c r="R115" s="4"/>
      <c r="S115" s="4"/>
      <c r="T115" s="4"/>
      <c r="U115" s="4"/>
      <c r="V115" s="4"/>
      <c r="W115" s="4"/>
      <c r="X115" s="4"/>
      <c r="Y115" s="3"/>
      <c r="Z115" s="4"/>
      <c r="AA115" s="4"/>
      <c r="AB115" s="4"/>
      <c r="AC115" s="4"/>
      <c r="AD115" s="4"/>
      <c r="AE115" s="15" t="s">
        <v>167</v>
      </c>
      <c r="AF115" s="8"/>
      <c r="AG115" s="4">
        <v>-1423157</v>
      </c>
      <c r="AH115" s="4">
        <v>-288520</v>
      </c>
      <c r="AI115" s="4">
        <v>-3374026</v>
      </c>
      <c r="AJ115" s="4">
        <v>-3039386</v>
      </c>
      <c r="AK115" s="4">
        <v>4711118</v>
      </c>
    </row>
    <row r="116" spans="4:37">
      <c r="D116" s="15" t="s">
        <v>168</v>
      </c>
      <c r="E116" s="25"/>
      <c r="F116" s="25"/>
      <c r="H116" s="15"/>
      <c r="I116" s="8"/>
      <c r="J116" s="4"/>
      <c r="K116" s="4"/>
      <c r="L116" s="4"/>
      <c r="M116" s="4"/>
      <c r="N116" s="4"/>
      <c r="O116" s="4"/>
      <c r="P116" s="4"/>
      <c r="Q116" s="4"/>
      <c r="R116" s="4"/>
      <c r="S116" s="4"/>
      <c r="T116" s="4"/>
      <c r="U116" s="4"/>
      <c r="V116" s="4"/>
      <c r="W116" s="4"/>
      <c r="X116" s="4"/>
      <c r="Y116" s="3"/>
      <c r="Z116" s="4"/>
      <c r="AA116" s="4"/>
      <c r="AB116" s="4"/>
      <c r="AC116" s="4"/>
      <c r="AD116" s="4"/>
      <c r="AE116" s="15" t="s">
        <v>168</v>
      </c>
      <c r="AF116" s="8"/>
      <c r="AG116" s="4">
        <v>-2301594</v>
      </c>
      <c r="AH116" s="4">
        <v>-5132237</v>
      </c>
      <c r="AI116" s="4">
        <v>-7061025</v>
      </c>
      <c r="AJ116" s="4">
        <v>-16949193</v>
      </c>
      <c r="AK116" s="4">
        <v>8023195</v>
      </c>
    </row>
    <row r="117" spans="4:37" ht="30">
      <c r="D117" s="15" t="s">
        <v>169</v>
      </c>
      <c r="E117" s="25"/>
      <c r="F117" s="25"/>
      <c r="H117" s="15"/>
      <c r="I117" s="8"/>
      <c r="J117" s="4"/>
      <c r="K117" s="4"/>
      <c r="L117" s="4"/>
      <c r="M117" s="4"/>
      <c r="N117" s="4"/>
      <c r="O117" s="4"/>
      <c r="P117" s="4"/>
      <c r="Q117" s="4"/>
      <c r="R117" s="4"/>
      <c r="S117" s="4"/>
      <c r="T117" s="4"/>
      <c r="U117" s="4"/>
      <c r="V117" s="4"/>
      <c r="W117" s="4"/>
      <c r="X117" s="4"/>
      <c r="Y117" s="3"/>
      <c r="Z117" s="4"/>
      <c r="AA117" s="4"/>
      <c r="AB117" s="4"/>
      <c r="AC117" s="4"/>
      <c r="AD117" s="4"/>
      <c r="AE117" s="15" t="s">
        <v>169</v>
      </c>
      <c r="AF117" s="8"/>
      <c r="AG117" s="4">
        <v>1459709</v>
      </c>
      <c r="AH117" s="4">
        <v>3557798</v>
      </c>
      <c r="AI117" s="4">
        <v>4251742</v>
      </c>
      <c r="AJ117" s="4">
        <v>9250111</v>
      </c>
      <c r="AK117" s="4">
        <v>-14666410</v>
      </c>
    </row>
    <row r="118" spans="4:37">
      <c r="D118" s="15" t="s">
        <v>170</v>
      </c>
      <c r="E118" s="25"/>
      <c r="F118" s="25"/>
      <c r="H118" s="15"/>
      <c r="I118" s="8"/>
      <c r="J118" s="4"/>
      <c r="K118" s="4"/>
      <c r="L118" s="4"/>
      <c r="M118" s="4"/>
      <c r="N118" s="4"/>
      <c r="O118" s="4"/>
      <c r="P118" s="4"/>
      <c r="Q118" s="4"/>
      <c r="R118" s="4"/>
      <c r="S118" s="4"/>
      <c r="T118" s="4"/>
      <c r="U118" s="4"/>
      <c r="V118" s="4"/>
      <c r="W118" s="4"/>
      <c r="X118" s="4"/>
      <c r="Y118" s="3"/>
      <c r="Z118" s="5"/>
      <c r="AA118" s="5"/>
      <c r="AB118" s="5"/>
      <c r="AC118" s="5"/>
      <c r="AD118" s="5"/>
      <c r="AE118" s="15" t="s">
        <v>170</v>
      </c>
      <c r="AF118" s="8"/>
      <c r="AG118" s="4">
        <v>-500921</v>
      </c>
      <c r="AH118" s="4">
        <v>-8477</v>
      </c>
      <c r="AI118" s="4">
        <v>-89041</v>
      </c>
      <c r="AJ118" s="4">
        <v>-813988</v>
      </c>
      <c r="AK118" s="4">
        <v>2624</v>
      </c>
    </row>
    <row r="119" spans="4:37">
      <c r="D119" s="15" t="s">
        <v>171</v>
      </c>
      <c r="E119" s="25"/>
      <c r="F119" s="25"/>
      <c r="H119" s="15"/>
      <c r="I119" s="8"/>
      <c r="J119" s="5"/>
      <c r="K119" s="5"/>
      <c r="L119" s="5"/>
      <c r="M119" s="5"/>
      <c r="N119" s="5"/>
      <c r="O119" s="5"/>
      <c r="P119" s="5"/>
      <c r="Q119" s="5"/>
      <c r="R119" s="5"/>
      <c r="S119" s="5"/>
      <c r="T119" s="5"/>
      <c r="U119" s="5"/>
      <c r="V119" s="5"/>
      <c r="W119" s="5"/>
      <c r="X119" s="5"/>
      <c r="Y119" s="3"/>
      <c r="Z119" s="5"/>
      <c r="AA119" s="5"/>
      <c r="AB119" s="5"/>
      <c r="AC119" s="5"/>
      <c r="AD119" s="5"/>
      <c r="AE119" s="15" t="s">
        <v>171</v>
      </c>
      <c r="AF119" s="8"/>
      <c r="AG119" s="5">
        <v>0</v>
      </c>
      <c r="AH119" s="5">
        <v>0</v>
      </c>
      <c r="AI119" s="5">
        <v>0</v>
      </c>
      <c r="AJ119" s="5">
        <v>0</v>
      </c>
      <c r="AK119" s="5">
        <v>0</v>
      </c>
    </row>
    <row r="120" spans="4:37">
      <c r="D120" s="15" t="s">
        <v>172</v>
      </c>
      <c r="E120" s="25"/>
      <c r="F120" s="25"/>
      <c r="H120" s="15"/>
      <c r="I120" s="8"/>
      <c r="J120" s="4"/>
      <c r="K120" s="4"/>
      <c r="L120" s="4"/>
      <c r="M120" s="4"/>
      <c r="N120" s="4"/>
      <c r="O120" s="4"/>
      <c r="P120" s="4"/>
      <c r="Q120" s="4"/>
      <c r="R120" s="4"/>
      <c r="S120" s="4"/>
      <c r="T120" s="4"/>
      <c r="U120" s="4"/>
      <c r="V120" s="4"/>
      <c r="W120" s="4"/>
      <c r="X120" s="4"/>
      <c r="Y120" s="3"/>
      <c r="Z120" s="4"/>
      <c r="AA120" s="4"/>
      <c r="AB120" s="4"/>
      <c r="AC120" s="4"/>
      <c r="AD120" s="4"/>
      <c r="AE120" s="15" t="s">
        <v>172</v>
      </c>
      <c r="AF120" s="8"/>
      <c r="AG120" s="4">
        <v>-611768</v>
      </c>
      <c r="AH120" s="4">
        <v>-867276</v>
      </c>
      <c r="AI120" s="4">
        <v>-2027572</v>
      </c>
      <c r="AJ120" s="4">
        <v>-2567276</v>
      </c>
      <c r="AK120" s="4">
        <v>-3061104</v>
      </c>
    </row>
    <row r="121" spans="4:37">
      <c r="D121" s="15" t="s">
        <v>173</v>
      </c>
      <c r="E121" s="25"/>
      <c r="F121" s="25"/>
      <c r="H121" s="15"/>
      <c r="I121" s="8"/>
      <c r="J121" s="4"/>
      <c r="K121" s="4"/>
      <c r="L121" s="4"/>
      <c r="M121" s="4"/>
      <c r="N121" s="4"/>
      <c r="O121" s="4"/>
      <c r="P121" s="4"/>
      <c r="Q121" s="4"/>
      <c r="R121" s="4"/>
      <c r="S121" s="4"/>
      <c r="T121" s="4"/>
      <c r="U121" s="4"/>
      <c r="V121" s="4"/>
      <c r="W121" s="4"/>
      <c r="X121" s="4"/>
      <c r="Y121" s="3"/>
      <c r="Z121" s="4"/>
      <c r="AA121" s="4"/>
      <c r="AB121" s="4"/>
      <c r="AC121" s="4"/>
      <c r="AD121" s="4"/>
      <c r="AE121" s="15" t="s">
        <v>173</v>
      </c>
      <c r="AF121" s="8"/>
      <c r="AG121" s="4">
        <v>-1416438</v>
      </c>
      <c r="AH121" s="4">
        <v>-1552893</v>
      </c>
      <c r="AI121" s="4">
        <v>-1716803</v>
      </c>
      <c r="AJ121" s="4">
        <v>-2743084</v>
      </c>
      <c r="AK121" s="4">
        <v>-1246302</v>
      </c>
    </row>
    <row r="122" spans="4:37">
      <c r="D122" s="15" t="s">
        <v>174</v>
      </c>
      <c r="E122" s="25"/>
      <c r="F122" s="25"/>
      <c r="H122" s="15"/>
      <c r="I122" s="8"/>
      <c r="J122" s="4"/>
      <c r="K122" s="4"/>
      <c r="L122" s="4"/>
      <c r="M122" s="4"/>
      <c r="N122" s="4"/>
      <c r="O122" s="4"/>
      <c r="P122" s="4"/>
      <c r="Q122" s="4"/>
      <c r="R122" s="5"/>
      <c r="S122" s="5"/>
      <c r="T122" s="5"/>
      <c r="U122" s="5"/>
      <c r="V122" s="5"/>
      <c r="W122" s="5"/>
      <c r="X122" s="5"/>
      <c r="Y122" s="3"/>
      <c r="Z122" s="5"/>
      <c r="AA122" s="5"/>
      <c r="AB122" s="5"/>
      <c r="AC122" s="5"/>
      <c r="AD122" s="5"/>
      <c r="AE122" s="15" t="s">
        <v>174</v>
      </c>
      <c r="AF122" s="8"/>
      <c r="AG122" s="5">
        <v>0</v>
      </c>
      <c r="AH122" s="5">
        <v>0</v>
      </c>
      <c r="AI122" s="5">
        <v>0</v>
      </c>
      <c r="AJ122" s="5">
        <v>0</v>
      </c>
      <c r="AK122" s="5">
        <v>0</v>
      </c>
    </row>
    <row r="123" spans="4:37">
      <c r="D123" s="15" t="s">
        <v>175</v>
      </c>
      <c r="E123" s="25"/>
      <c r="F123" s="25"/>
      <c r="H123" s="15"/>
      <c r="I123" s="8"/>
      <c r="J123" s="4"/>
      <c r="K123" s="4"/>
      <c r="L123" s="4"/>
      <c r="M123" s="4"/>
      <c r="N123" s="4"/>
      <c r="O123" s="4"/>
      <c r="P123" s="4"/>
      <c r="Q123" s="4"/>
      <c r="R123" s="4"/>
      <c r="S123" s="4"/>
      <c r="T123" s="4"/>
      <c r="U123" s="4"/>
      <c r="V123" s="4"/>
      <c r="W123" s="4"/>
      <c r="X123" s="4"/>
      <c r="Y123" s="3"/>
      <c r="Z123" s="4"/>
      <c r="AA123" s="4"/>
      <c r="AB123" s="4"/>
      <c r="AC123" s="4"/>
      <c r="AD123" s="4"/>
      <c r="AE123" s="15" t="s">
        <v>175</v>
      </c>
      <c r="AF123" s="8"/>
      <c r="AG123" s="4">
        <v>-304001</v>
      </c>
      <c r="AH123" s="4">
        <v>-352058</v>
      </c>
      <c r="AI123" s="4">
        <v>-328363</v>
      </c>
      <c r="AJ123" s="4">
        <v>-625409</v>
      </c>
      <c r="AK123" s="4">
        <v>-776812</v>
      </c>
    </row>
    <row r="124" spans="4:37">
      <c r="D124" s="18" t="s">
        <v>176</v>
      </c>
      <c r="E124" s="28"/>
      <c r="F124" s="28"/>
      <c r="H124" s="3"/>
      <c r="I124" s="3"/>
      <c r="J124" s="3"/>
      <c r="K124" s="3"/>
      <c r="L124" s="3"/>
      <c r="M124" s="3"/>
      <c r="N124" s="3"/>
      <c r="O124" s="3"/>
      <c r="P124" s="3"/>
      <c r="Q124" s="3"/>
      <c r="R124" s="3"/>
      <c r="S124" s="3"/>
      <c r="T124" s="3"/>
      <c r="U124" s="3"/>
      <c r="V124" s="3"/>
      <c r="W124" s="3"/>
      <c r="X124" s="3"/>
      <c r="Y124" s="3"/>
      <c r="Z124" s="3"/>
      <c r="AA124" s="3"/>
      <c r="AB124" s="3"/>
      <c r="AC124" s="3"/>
      <c r="AD124" s="3"/>
      <c r="AE124" s="18" t="s">
        <v>176</v>
      </c>
      <c r="AF124" s="8"/>
      <c r="AG124" s="3">
        <v>7642344</v>
      </c>
      <c r="AH124" s="3">
        <v>7715169</v>
      </c>
      <c r="AI124" s="3">
        <v>11587250</v>
      </c>
      <c r="AJ124" s="3">
        <v>26720913</v>
      </c>
      <c r="AK124" s="3">
        <v>12277637</v>
      </c>
    </row>
    <row r="125" spans="4:37">
      <c r="D125" s="12" t="s">
        <v>177</v>
      </c>
      <c r="E125" s="22"/>
      <c r="F125" s="22"/>
      <c r="H125" s="2"/>
      <c r="I125" s="2"/>
      <c r="J125" s="2"/>
      <c r="K125" s="2"/>
      <c r="L125" s="2"/>
      <c r="M125" s="2"/>
      <c r="N125" s="2"/>
      <c r="O125" s="2"/>
      <c r="P125" s="2"/>
      <c r="Q125" s="2"/>
      <c r="R125" s="2"/>
      <c r="S125" s="2"/>
      <c r="T125" s="2"/>
      <c r="U125" s="2"/>
      <c r="V125" s="2"/>
      <c r="W125" s="2"/>
      <c r="X125" s="2"/>
      <c r="Y125" s="3"/>
      <c r="Z125" s="2"/>
      <c r="AA125" s="2"/>
      <c r="AB125" s="2"/>
      <c r="AC125" s="2"/>
      <c r="AD125" s="2"/>
      <c r="AE125" s="12" t="s">
        <v>177</v>
      </c>
      <c r="AF125" s="8"/>
      <c r="AG125" s="2"/>
      <c r="AH125" s="2"/>
      <c r="AI125" s="2"/>
      <c r="AJ125" s="2"/>
      <c r="AK125" s="2"/>
    </row>
    <row r="126" spans="4:37" ht="30">
      <c r="D126" s="18" t="s">
        <v>178</v>
      </c>
      <c r="E126" s="28"/>
      <c r="F126" s="28"/>
      <c r="H126" s="3"/>
      <c r="I126" s="3"/>
      <c r="J126" s="3"/>
      <c r="K126" s="3"/>
      <c r="L126" s="3"/>
      <c r="M126" s="3"/>
      <c r="N126" s="3"/>
      <c r="O126" s="3"/>
      <c r="P126" s="3"/>
      <c r="Q126" s="3"/>
      <c r="R126" s="3"/>
      <c r="S126" s="3"/>
      <c r="T126" s="3"/>
      <c r="U126" s="3"/>
      <c r="V126" s="3"/>
      <c r="W126" s="3"/>
      <c r="X126" s="3"/>
      <c r="Y126" s="3"/>
      <c r="Z126" s="3"/>
      <c r="AA126" s="3"/>
      <c r="AB126" s="3"/>
      <c r="AC126" s="3"/>
      <c r="AD126" s="3"/>
      <c r="AE126" s="18" t="s">
        <v>178</v>
      </c>
      <c r="AF126" s="8"/>
      <c r="AG126" s="3">
        <v>-27594118</v>
      </c>
      <c r="AH126" s="3">
        <v>-20825372</v>
      </c>
      <c r="AI126" s="3">
        <v>-11915646</v>
      </c>
      <c r="AJ126" s="3">
        <v>-11621470</v>
      </c>
      <c r="AK126" s="3">
        <v>-17887505</v>
      </c>
    </row>
    <row r="127" spans="4:37" ht="30">
      <c r="D127" s="18" t="s">
        <v>179</v>
      </c>
      <c r="E127" s="28"/>
      <c r="F127" s="28"/>
      <c r="H127" s="3"/>
      <c r="I127" s="3"/>
      <c r="J127" s="3"/>
      <c r="K127" s="3"/>
      <c r="L127" s="3"/>
      <c r="M127" s="3"/>
      <c r="N127" s="3"/>
      <c r="O127" s="3"/>
      <c r="P127" s="3"/>
      <c r="Q127" s="3"/>
      <c r="R127" s="3"/>
      <c r="S127" s="3"/>
      <c r="T127" s="3"/>
      <c r="U127" s="3"/>
      <c r="V127" s="3"/>
      <c r="W127" s="3"/>
      <c r="X127" s="3"/>
      <c r="Y127" s="3"/>
      <c r="Z127" s="2"/>
      <c r="AA127" s="2"/>
      <c r="AB127" s="2"/>
      <c r="AC127" s="2"/>
      <c r="AD127" s="2"/>
      <c r="AE127" s="18" t="s">
        <v>179</v>
      </c>
      <c r="AF127" s="8"/>
      <c r="AG127" s="3">
        <v>64822</v>
      </c>
      <c r="AH127" s="3">
        <v>26938</v>
      </c>
      <c r="AI127" s="3">
        <v>34418</v>
      </c>
      <c r="AJ127" s="3">
        <v>49349</v>
      </c>
      <c r="AK127" s="3">
        <v>21712</v>
      </c>
    </row>
    <row r="128" spans="4:37" ht="30">
      <c r="D128" s="18" t="s">
        <v>180</v>
      </c>
      <c r="E128" s="28"/>
      <c r="F128" s="28"/>
      <c r="H128" s="18"/>
      <c r="I128" s="8"/>
      <c r="J128" s="3"/>
      <c r="K128" s="3"/>
      <c r="L128" s="3"/>
      <c r="M128" s="3"/>
      <c r="N128" s="2"/>
      <c r="O128" s="3"/>
      <c r="P128" s="3"/>
      <c r="Q128" s="3"/>
      <c r="R128" s="3"/>
      <c r="S128" s="2"/>
      <c r="T128" s="3"/>
      <c r="U128" s="3"/>
      <c r="V128" s="3"/>
      <c r="W128" s="3"/>
      <c r="X128" s="3"/>
      <c r="Y128" s="3"/>
      <c r="Z128" s="2"/>
      <c r="AA128" s="2"/>
      <c r="AB128" s="2"/>
      <c r="AC128" s="2"/>
      <c r="AD128" s="2"/>
      <c r="AE128" s="18" t="s">
        <v>180</v>
      </c>
      <c r="AF128" s="8"/>
      <c r="AG128" s="3">
        <v>-11295502</v>
      </c>
      <c r="AH128" s="3">
        <v>-4467553</v>
      </c>
      <c r="AI128" s="3">
        <v>-11971173</v>
      </c>
      <c r="AJ128" s="3">
        <v>-41061488</v>
      </c>
      <c r="AK128" s="3">
        <v>-55505794</v>
      </c>
    </row>
    <row r="129" spans="4:37" ht="30">
      <c r="D129" s="18" t="s">
        <v>181</v>
      </c>
      <c r="E129" s="28"/>
      <c r="F129" s="28"/>
      <c r="H129" s="18"/>
      <c r="I129" s="8"/>
      <c r="J129" s="3"/>
      <c r="K129" s="3"/>
      <c r="L129" s="3"/>
      <c r="M129" s="3"/>
      <c r="N129" s="3"/>
      <c r="O129" s="3"/>
      <c r="P129" s="2"/>
      <c r="Q129" s="2"/>
      <c r="R129" s="2"/>
      <c r="S129" s="3"/>
      <c r="T129" s="3"/>
      <c r="U129" s="3"/>
      <c r="V129" s="3"/>
      <c r="W129" s="3"/>
      <c r="X129" s="3"/>
      <c r="Y129" s="3"/>
      <c r="Z129" s="2"/>
      <c r="AA129" s="2"/>
      <c r="AB129" s="2"/>
      <c r="AC129" s="2"/>
      <c r="AD129" s="2"/>
      <c r="AE129" s="18" t="s">
        <v>181</v>
      </c>
      <c r="AF129" s="8"/>
      <c r="AG129" s="3">
        <v>17443013</v>
      </c>
      <c r="AH129" s="3">
        <v>6832224</v>
      </c>
      <c r="AI129" s="3">
        <v>5003441</v>
      </c>
      <c r="AJ129" s="3">
        <v>31076413</v>
      </c>
      <c r="AK129" s="3">
        <v>47412529</v>
      </c>
    </row>
    <row r="130" spans="4:37">
      <c r="D130" s="18" t="s">
        <v>182</v>
      </c>
      <c r="E130" s="28"/>
      <c r="F130" s="28"/>
      <c r="H130" s="18"/>
      <c r="I130" s="8"/>
      <c r="J130" s="2"/>
      <c r="K130" s="2"/>
      <c r="L130" s="2"/>
      <c r="M130" s="2"/>
      <c r="N130" s="2"/>
      <c r="O130" s="2"/>
      <c r="P130" s="2"/>
      <c r="Q130" s="2"/>
      <c r="R130" s="2"/>
      <c r="S130" s="2"/>
      <c r="T130" s="2"/>
      <c r="U130" s="2"/>
      <c r="V130" s="2"/>
      <c r="W130" s="2"/>
      <c r="X130" s="2"/>
      <c r="Y130" s="3"/>
      <c r="Z130" s="2"/>
      <c r="AA130" s="2"/>
      <c r="AB130" s="2"/>
      <c r="AC130" s="2"/>
      <c r="AD130" s="2"/>
      <c r="AE130" s="18" t="s">
        <v>182</v>
      </c>
      <c r="AF130" s="8"/>
      <c r="AG130" s="2">
        <v>0</v>
      </c>
      <c r="AH130" s="2">
        <v>0</v>
      </c>
      <c r="AI130" s="2">
        <v>0</v>
      </c>
      <c r="AJ130" s="2">
        <v>0</v>
      </c>
      <c r="AK130" s="2">
        <v>0</v>
      </c>
    </row>
    <row r="131" spans="4:37">
      <c r="D131" s="18" t="s">
        <v>183</v>
      </c>
      <c r="E131" s="28"/>
      <c r="F131" s="28"/>
      <c r="H131" s="18"/>
      <c r="I131" s="8"/>
      <c r="J131" s="2"/>
      <c r="K131" s="2"/>
      <c r="L131" s="2"/>
      <c r="M131" s="2"/>
      <c r="N131" s="2"/>
      <c r="O131" s="2"/>
      <c r="P131" s="2"/>
      <c r="Q131" s="2"/>
      <c r="R131" s="2"/>
      <c r="S131" s="2"/>
      <c r="T131" s="2"/>
      <c r="U131" s="2"/>
      <c r="V131" s="2"/>
      <c r="W131" s="2"/>
      <c r="X131" s="2"/>
      <c r="Y131" s="3"/>
      <c r="Z131" s="2"/>
      <c r="AA131" s="2"/>
      <c r="AB131" s="2"/>
      <c r="AC131" s="2"/>
      <c r="AD131" s="2"/>
      <c r="AE131" s="18" t="s">
        <v>183</v>
      </c>
      <c r="AF131" s="8"/>
      <c r="AG131" s="2">
        <v>0</v>
      </c>
      <c r="AH131" s="2">
        <v>0</v>
      </c>
      <c r="AI131" s="2">
        <v>0</v>
      </c>
      <c r="AJ131" s="2">
        <v>0</v>
      </c>
      <c r="AK131" s="2">
        <v>0</v>
      </c>
    </row>
    <row r="132" spans="4:37">
      <c r="D132" s="18" t="s">
        <v>184</v>
      </c>
      <c r="E132" s="28"/>
      <c r="F132" s="28"/>
      <c r="H132" s="18"/>
      <c r="I132" s="8"/>
      <c r="J132" s="3"/>
      <c r="K132" s="3"/>
      <c r="L132" s="3"/>
      <c r="M132" s="3"/>
      <c r="N132" s="3"/>
      <c r="O132" s="3"/>
      <c r="P132" s="2"/>
      <c r="Q132" s="2"/>
      <c r="R132" s="3"/>
      <c r="S132" s="3"/>
      <c r="T132" s="3"/>
      <c r="U132" s="3"/>
      <c r="V132" s="2"/>
      <c r="W132" s="2"/>
      <c r="X132" s="2"/>
      <c r="Y132" s="3"/>
      <c r="Z132" s="2"/>
      <c r="AA132" s="2"/>
      <c r="AB132" s="2"/>
      <c r="AC132" s="2"/>
      <c r="AD132" s="2"/>
      <c r="AE132" s="18" t="s">
        <v>184</v>
      </c>
      <c r="AF132" s="8"/>
      <c r="AG132" s="3">
        <v>-115948</v>
      </c>
      <c r="AH132" s="2">
        <v>0</v>
      </c>
      <c r="AI132" s="2">
        <v>0</v>
      </c>
      <c r="AJ132" s="2">
        <v>0</v>
      </c>
      <c r="AK132" s="3">
        <v>-371644</v>
      </c>
    </row>
    <row r="133" spans="4:37">
      <c r="D133" s="18" t="s">
        <v>185</v>
      </c>
      <c r="E133" s="28"/>
      <c r="F133" s="28"/>
      <c r="H133" s="18"/>
      <c r="I133" s="8"/>
      <c r="J133" s="2"/>
      <c r="K133" s="3"/>
      <c r="L133" s="2"/>
      <c r="M133" s="3"/>
      <c r="N133" s="3"/>
      <c r="O133" s="3"/>
      <c r="P133" s="3"/>
      <c r="Q133" s="3"/>
      <c r="R133" s="2"/>
      <c r="S133" s="2"/>
      <c r="T133" s="2"/>
      <c r="U133" s="3"/>
      <c r="V133" s="2"/>
      <c r="W133" s="2"/>
      <c r="X133" s="3"/>
      <c r="Y133" s="3"/>
      <c r="Z133" s="2"/>
      <c r="AA133" s="2"/>
      <c r="AB133" s="2"/>
      <c r="AC133" s="2"/>
      <c r="AD133" s="2"/>
      <c r="AE133" s="18" t="s">
        <v>185</v>
      </c>
      <c r="AF133" s="8"/>
      <c r="AG133" s="3">
        <v>17600</v>
      </c>
      <c r="AH133" s="2">
        <v>0</v>
      </c>
      <c r="AI133" s="2">
        <v>0</v>
      </c>
      <c r="AJ133" s="3">
        <v>833829</v>
      </c>
      <c r="AK133" s="3">
        <v>6672</v>
      </c>
    </row>
    <row r="134" spans="4:37">
      <c r="D134" s="18" t="s">
        <v>186</v>
      </c>
      <c r="E134" s="28"/>
      <c r="F134" s="28"/>
      <c r="H134" s="18"/>
      <c r="I134" s="8"/>
      <c r="J134" s="2"/>
      <c r="K134" s="2"/>
      <c r="L134" s="2"/>
      <c r="M134" s="2"/>
      <c r="N134" s="2"/>
      <c r="O134" s="2"/>
      <c r="P134" s="2"/>
      <c r="Q134" s="2"/>
      <c r="R134" s="2"/>
      <c r="S134" s="2"/>
      <c r="T134" s="2"/>
      <c r="U134" s="2"/>
      <c r="V134" s="2"/>
      <c r="W134" s="2"/>
      <c r="X134" s="2"/>
      <c r="Y134" s="3"/>
      <c r="Z134" s="2"/>
      <c r="AA134" s="2"/>
      <c r="AB134" s="2"/>
      <c r="AC134" s="2"/>
      <c r="AD134" s="2"/>
      <c r="AE134" s="18" t="s">
        <v>186</v>
      </c>
      <c r="AF134" s="8"/>
      <c r="AG134" s="2">
        <v>0</v>
      </c>
      <c r="AH134" s="2">
        <v>0</v>
      </c>
      <c r="AI134" s="2">
        <v>0</v>
      </c>
      <c r="AJ134" s="2">
        <v>0</v>
      </c>
      <c r="AK134" s="2">
        <v>0</v>
      </c>
    </row>
    <row r="135" spans="4:37" ht="30">
      <c r="D135" s="18" t="s">
        <v>187</v>
      </c>
      <c r="E135" s="28"/>
      <c r="F135" s="28"/>
      <c r="H135" s="18"/>
      <c r="I135" s="8"/>
      <c r="J135" s="3"/>
      <c r="K135" s="3"/>
      <c r="L135" s="3"/>
      <c r="M135" s="3"/>
      <c r="N135" s="3"/>
      <c r="O135" s="3"/>
      <c r="P135" s="3"/>
      <c r="Q135" s="3"/>
      <c r="R135" s="3"/>
      <c r="S135" s="2"/>
      <c r="T135" s="3"/>
      <c r="U135" s="3"/>
      <c r="V135" s="3"/>
      <c r="W135" s="3"/>
      <c r="X135" s="3"/>
      <c r="Y135" s="3"/>
      <c r="Z135" s="3"/>
      <c r="AA135" s="3"/>
      <c r="AB135" s="3"/>
      <c r="AC135" s="3"/>
      <c r="AD135" s="3"/>
      <c r="AE135" s="18" t="s">
        <v>187</v>
      </c>
      <c r="AF135" s="8"/>
      <c r="AG135" s="3">
        <v>946999</v>
      </c>
      <c r="AH135" s="3">
        <v>369547</v>
      </c>
      <c r="AI135" s="3">
        <v>353561</v>
      </c>
      <c r="AJ135" s="3">
        <v>1053916</v>
      </c>
      <c r="AK135" s="3">
        <v>1697816</v>
      </c>
    </row>
    <row r="136" spans="4:37" ht="30">
      <c r="D136" s="18" t="s">
        <v>188</v>
      </c>
      <c r="E136" s="28"/>
      <c r="F136" s="28"/>
      <c r="H136" s="18"/>
      <c r="I136" s="8"/>
      <c r="J136" s="2"/>
      <c r="K136" s="2"/>
      <c r="L136" s="2"/>
      <c r="M136" s="2"/>
      <c r="N136" s="3"/>
      <c r="O136" s="3"/>
      <c r="P136" s="3"/>
      <c r="Q136" s="3"/>
      <c r="R136" s="2"/>
      <c r="S136" s="2"/>
      <c r="T136" s="2"/>
      <c r="U136" s="2"/>
      <c r="V136" s="2"/>
      <c r="W136" s="2"/>
      <c r="X136" s="2"/>
      <c r="Y136" s="3"/>
      <c r="Z136" s="2"/>
      <c r="AA136" s="2"/>
      <c r="AB136" s="2"/>
      <c r="AC136" s="2"/>
      <c r="AD136" s="2"/>
      <c r="AE136" s="18" t="s">
        <v>188</v>
      </c>
      <c r="AF136" s="8"/>
      <c r="AG136" s="2">
        <v>0</v>
      </c>
      <c r="AH136" s="2">
        <v>0</v>
      </c>
      <c r="AI136" s="2">
        <v>0</v>
      </c>
      <c r="AJ136" s="2">
        <v>0</v>
      </c>
      <c r="AK136" s="2">
        <v>0</v>
      </c>
    </row>
    <row r="137" spans="4:37">
      <c r="D137" s="18" t="s">
        <v>189</v>
      </c>
      <c r="E137" s="28"/>
      <c r="F137" s="28"/>
      <c r="H137" s="18"/>
      <c r="I137" s="8"/>
      <c r="J137" s="3"/>
      <c r="K137" s="3"/>
      <c r="L137" s="3"/>
      <c r="M137" s="3"/>
      <c r="N137" s="3"/>
      <c r="O137" s="3"/>
      <c r="P137" s="3"/>
      <c r="Q137" s="3"/>
      <c r="R137" s="3"/>
      <c r="S137" s="3"/>
      <c r="T137" s="3"/>
      <c r="U137" s="3"/>
      <c r="V137" s="3"/>
      <c r="W137" s="3"/>
      <c r="X137" s="3"/>
      <c r="Y137" s="3"/>
      <c r="Z137" s="3"/>
      <c r="AA137" s="3"/>
      <c r="AB137" s="3"/>
      <c r="AC137" s="3"/>
      <c r="AD137" s="3"/>
      <c r="AE137" s="18" t="s">
        <v>189</v>
      </c>
      <c r="AF137" s="8"/>
      <c r="AG137" s="3">
        <v>-20533134</v>
      </c>
      <c r="AH137" s="3">
        <v>-18064216</v>
      </c>
      <c r="AI137" s="3">
        <v>-18495398</v>
      </c>
      <c r="AJ137" s="3">
        <v>-19669453</v>
      </c>
      <c r="AK137" s="3">
        <v>-24626213</v>
      </c>
    </row>
    <row r="138" spans="4:37">
      <c r="D138" s="12" t="s">
        <v>190</v>
      </c>
      <c r="E138" s="22"/>
      <c r="F138" s="22"/>
      <c r="H138" s="12"/>
      <c r="I138" s="8"/>
      <c r="J138" s="2"/>
      <c r="K138" s="2"/>
      <c r="L138" s="2"/>
      <c r="M138" s="2"/>
      <c r="N138" s="2"/>
      <c r="O138" s="2"/>
      <c r="P138" s="2"/>
      <c r="Q138" s="2"/>
      <c r="R138" s="2"/>
      <c r="S138" s="2"/>
      <c r="T138" s="2"/>
      <c r="U138" s="2"/>
      <c r="V138" s="2"/>
      <c r="W138" s="2"/>
      <c r="X138" s="2"/>
      <c r="Y138" s="3"/>
      <c r="Z138" s="2"/>
      <c r="AA138" s="2"/>
      <c r="AB138" s="2"/>
      <c r="AC138" s="2"/>
      <c r="AD138" s="2"/>
      <c r="AE138" s="12" t="s">
        <v>190</v>
      </c>
      <c r="AF138" s="8"/>
      <c r="AG138" s="2"/>
      <c r="AH138" s="2"/>
      <c r="AI138" s="2"/>
      <c r="AJ138" s="2"/>
      <c r="AK138" s="2"/>
    </row>
    <row r="139" spans="4:37" ht="30">
      <c r="D139" s="18" t="s">
        <v>191</v>
      </c>
      <c r="E139" s="28"/>
      <c r="F139" s="28"/>
      <c r="H139" s="18"/>
      <c r="I139" s="8"/>
      <c r="J139" s="3"/>
      <c r="K139" s="3"/>
      <c r="L139" s="3"/>
      <c r="M139" s="3"/>
      <c r="N139" s="3"/>
      <c r="O139" s="3"/>
      <c r="P139" s="2"/>
      <c r="Q139" s="2"/>
      <c r="R139" s="2"/>
      <c r="S139" s="2"/>
      <c r="T139" s="3"/>
      <c r="U139" s="3"/>
      <c r="V139" s="2"/>
      <c r="W139" s="3"/>
      <c r="X139" s="3"/>
      <c r="Y139" s="3"/>
      <c r="Z139" s="3"/>
      <c r="AA139" s="3"/>
      <c r="AB139" s="3"/>
      <c r="AC139" s="3"/>
      <c r="AD139" s="3"/>
      <c r="AE139" s="18" t="s">
        <v>191</v>
      </c>
      <c r="AF139" s="8"/>
      <c r="AG139" s="3">
        <v>11425</v>
      </c>
      <c r="AH139" s="2">
        <v>85</v>
      </c>
      <c r="AI139" s="3">
        <v>2700</v>
      </c>
      <c r="AJ139" s="3">
        <v>10630</v>
      </c>
      <c r="AK139" s="3">
        <v>4075</v>
      </c>
    </row>
    <row r="140" spans="4:37" ht="30">
      <c r="D140" s="18" t="s">
        <v>192</v>
      </c>
      <c r="E140" s="28"/>
      <c r="F140" s="28"/>
      <c r="H140" s="18"/>
      <c r="I140" s="8"/>
      <c r="J140" s="2"/>
      <c r="K140" s="2"/>
      <c r="L140" s="2"/>
      <c r="M140" s="2"/>
      <c r="N140" s="3"/>
      <c r="O140" s="2"/>
      <c r="P140" s="2"/>
      <c r="Q140" s="2"/>
      <c r="R140" s="2"/>
      <c r="S140" s="2"/>
      <c r="T140" s="2"/>
      <c r="U140" s="2"/>
      <c r="V140" s="2"/>
      <c r="W140" s="2"/>
      <c r="X140" s="2"/>
      <c r="Y140" s="3"/>
      <c r="Z140" s="2"/>
      <c r="AA140" s="2"/>
      <c r="AB140" s="2"/>
      <c r="AC140" s="2"/>
      <c r="AD140" s="2"/>
      <c r="AE140" s="18" t="s">
        <v>192</v>
      </c>
      <c r="AF140" s="8"/>
      <c r="AG140" s="2">
        <v>0</v>
      </c>
      <c r="AH140" s="2">
        <v>0</v>
      </c>
      <c r="AI140" s="2">
        <v>0</v>
      </c>
      <c r="AJ140" s="2">
        <v>0</v>
      </c>
      <c r="AK140" s="2">
        <v>0</v>
      </c>
    </row>
    <row r="141" spans="4:37">
      <c r="D141" s="18" t="s">
        <v>193</v>
      </c>
      <c r="E141" s="28"/>
      <c r="F141" s="28"/>
      <c r="H141" s="18"/>
      <c r="I141" s="8"/>
      <c r="J141" s="3"/>
      <c r="K141" s="3"/>
      <c r="L141" s="3"/>
      <c r="M141" s="3"/>
      <c r="N141" s="3"/>
      <c r="O141" s="3"/>
      <c r="P141" s="3"/>
      <c r="Q141" s="3"/>
      <c r="R141" s="3"/>
      <c r="S141" s="3"/>
      <c r="T141" s="3"/>
      <c r="U141" s="3"/>
      <c r="V141" s="3"/>
      <c r="W141" s="3"/>
      <c r="X141" s="3"/>
      <c r="Y141" s="3"/>
      <c r="Z141" s="3"/>
      <c r="AA141" s="3"/>
      <c r="AB141" s="3"/>
      <c r="AC141" s="3"/>
      <c r="AD141" s="3"/>
      <c r="AE141" s="18" t="s">
        <v>193</v>
      </c>
      <c r="AF141" s="8"/>
      <c r="AG141" s="3">
        <v>53472014</v>
      </c>
      <c r="AH141" s="3">
        <v>67944185</v>
      </c>
      <c r="AI141" s="3">
        <v>83074115</v>
      </c>
      <c r="AJ141" s="3">
        <v>125075421</v>
      </c>
      <c r="AK141" s="3">
        <v>135250023</v>
      </c>
    </row>
    <row r="142" spans="4:37">
      <c r="D142" s="18" t="s">
        <v>194</v>
      </c>
      <c r="E142" s="28"/>
      <c r="F142" s="28"/>
      <c r="H142" s="18"/>
      <c r="I142" s="8"/>
      <c r="J142" s="3"/>
      <c r="K142" s="3"/>
      <c r="L142" s="3"/>
      <c r="M142" s="3"/>
      <c r="N142" s="3"/>
      <c r="O142" s="3"/>
      <c r="P142" s="3"/>
      <c r="Q142" s="3"/>
      <c r="R142" s="3"/>
      <c r="S142" s="3"/>
      <c r="T142" s="3"/>
      <c r="U142" s="3"/>
      <c r="V142" s="3"/>
      <c r="W142" s="3"/>
      <c r="X142" s="3"/>
      <c r="Y142" s="3"/>
      <c r="Z142" s="3"/>
      <c r="AA142" s="3"/>
      <c r="AB142" s="3"/>
      <c r="AC142" s="3"/>
      <c r="AD142" s="3"/>
      <c r="AE142" s="18" t="s">
        <v>194</v>
      </c>
      <c r="AF142" s="8"/>
      <c r="AG142" s="3">
        <v>-42335009</v>
      </c>
      <c r="AH142" s="3">
        <v>-55553682</v>
      </c>
      <c r="AI142" s="3">
        <v>-65603640</v>
      </c>
      <c r="AJ142" s="3">
        <v>-121652859</v>
      </c>
      <c r="AK142" s="3">
        <v>-134770628</v>
      </c>
    </row>
    <row r="143" spans="4:37">
      <c r="D143" s="18" t="s">
        <v>195</v>
      </c>
      <c r="E143" s="28"/>
      <c r="F143" s="28"/>
      <c r="H143" s="18"/>
      <c r="I143" s="8"/>
      <c r="J143" s="3"/>
      <c r="K143" s="3"/>
      <c r="L143" s="3"/>
      <c r="M143" s="2"/>
      <c r="N143" s="2"/>
      <c r="O143" s="2"/>
      <c r="P143" s="2"/>
      <c r="Q143" s="2"/>
      <c r="R143" s="2"/>
      <c r="S143" s="2"/>
      <c r="T143" s="2"/>
      <c r="U143" s="2"/>
      <c r="V143" s="2"/>
      <c r="W143" s="2"/>
      <c r="X143" s="2"/>
      <c r="Y143" s="3"/>
      <c r="Z143" s="2"/>
      <c r="AA143" s="2"/>
      <c r="AB143" s="2"/>
      <c r="AC143" s="2"/>
      <c r="AD143" s="2"/>
      <c r="AE143" s="18" t="s">
        <v>195</v>
      </c>
      <c r="AF143" s="8"/>
      <c r="AG143" s="2">
        <v>0</v>
      </c>
      <c r="AH143" s="2">
        <v>0</v>
      </c>
      <c r="AI143" s="2">
        <v>0</v>
      </c>
      <c r="AJ143" s="2">
        <v>0</v>
      </c>
      <c r="AK143" s="2">
        <v>0</v>
      </c>
    </row>
    <row r="144" spans="4:37">
      <c r="D144" s="18" t="s">
        <v>196</v>
      </c>
      <c r="E144" s="28"/>
      <c r="F144" s="28"/>
      <c r="H144" s="18"/>
      <c r="I144" s="8"/>
      <c r="J144" s="2"/>
      <c r="K144" s="2"/>
      <c r="L144" s="2"/>
      <c r="M144" s="2"/>
      <c r="N144" s="2"/>
      <c r="O144" s="2"/>
      <c r="P144" s="2"/>
      <c r="Q144" s="2"/>
      <c r="R144" s="2"/>
      <c r="S144" s="2"/>
      <c r="T144" s="2"/>
      <c r="U144" s="2"/>
      <c r="V144" s="2"/>
      <c r="W144" s="2"/>
      <c r="X144" s="2"/>
      <c r="Y144" s="3"/>
      <c r="Z144" s="2"/>
      <c r="AA144" s="2"/>
      <c r="AB144" s="2"/>
      <c r="AC144" s="2"/>
      <c r="AD144" s="2"/>
      <c r="AE144" s="18" t="s">
        <v>196</v>
      </c>
      <c r="AF144" s="8"/>
      <c r="AG144" s="2">
        <v>0</v>
      </c>
      <c r="AH144" s="2">
        <v>0</v>
      </c>
      <c r="AI144" s="2">
        <v>0</v>
      </c>
      <c r="AJ144" s="2">
        <v>0</v>
      </c>
      <c r="AK144" s="2">
        <v>0</v>
      </c>
    </row>
    <row r="145" spans="4:37">
      <c r="D145" s="18" t="s">
        <v>197</v>
      </c>
      <c r="E145" s="28"/>
      <c r="F145" s="28"/>
      <c r="H145" s="18"/>
      <c r="I145" s="8"/>
      <c r="J145" s="2"/>
      <c r="K145" s="2"/>
      <c r="L145" s="2"/>
      <c r="M145" s="2"/>
      <c r="N145" s="2"/>
      <c r="O145" s="2"/>
      <c r="P145" s="2"/>
      <c r="Q145" s="2"/>
      <c r="R145" s="2"/>
      <c r="S145" s="2"/>
      <c r="T145" s="2"/>
      <c r="U145" s="2"/>
      <c r="V145" s="2"/>
      <c r="W145" s="2"/>
      <c r="X145" s="2"/>
      <c r="Y145" s="3"/>
      <c r="Z145" s="2"/>
      <c r="AA145" s="2"/>
      <c r="AB145" s="2"/>
      <c r="AC145" s="2"/>
      <c r="AD145" s="2"/>
      <c r="AE145" s="18" t="s">
        <v>197</v>
      </c>
      <c r="AF145" s="8"/>
      <c r="AG145" s="2">
        <v>0</v>
      </c>
      <c r="AH145" s="2">
        <v>0</v>
      </c>
      <c r="AI145" s="2">
        <v>0</v>
      </c>
      <c r="AJ145" s="2">
        <v>0</v>
      </c>
      <c r="AK145" s="2">
        <v>0</v>
      </c>
    </row>
    <row r="146" spans="4:37">
      <c r="D146" s="18" t="s">
        <v>198</v>
      </c>
      <c r="E146" s="28"/>
      <c r="F146" s="28"/>
      <c r="H146" s="18"/>
      <c r="I146" s="8"/>
      <c r="J146" s="3"/>
      <c r="K146" s="3"/>
      <c r="L146" s="3"/>
      <c r="M146" s="3"/>
      <c r="N146" s="3"/>
      <c r="O146" s="3"/>
      <c r="P146" s="3"/>
      <c r="Q146" s="3"/>
      <c r="R146" s="3"/>
      <c r="S146" s="3"/>
      <c r="T146" s="3"/>
      <c r="U146" s="3"/>
      <c r="V146" s="3"/>
      <c r="W146" s="3"/>
      <c r="X146" s="3"/>
      <c r="Y146" s="3"/>
      <c r="Z146" s="3"/>
      <c r="AA146" s="3"/>
      <c r="AB146" s="3"/>
      <c r="AC146" s="3"/>
      <c r="AD146" s="3"/>
      <c r="AE146" s="18" t="s">
        <v>198</v>
      </c>
      <c r="AF146" s="8"/>
      <c r="AG146" s="3">
        <v>-5918</v>
      </c>
      <c r="AH146" s="3">
        <v>-12647</v>
      </c>
      <c r="AI146" s="3">
        <v>-1419474</v>
      </c>
      <c r="AJ146" s="3">
        <v>-1693087</v>
      </c>
      <c r="AK146" s="3">
        <v>-2261460</v>
      </c>
    </row>
    <row r="147" spans="4:37" ht="30">
      <c r="D147" s="18" t="s">
        <v>199</v>
      </c>
      <c r="E147" s="28"/>
      <c r="F147" s="28"/>
      <c r="H147" s="18"/>
      <c r="I147" s="8"/>
      <c r="J147" s="2"/>
      <c r="K147" s="2"/>
      <c r="L147" s="2"/>
      <c r="M147" s="2"/>
      <c r="N147" s="2"/>
      <c r="O147" s="2"/>
      <c r="P147" s="2"/>
      <c r="Q147" s="2"/>
      <c r="R147" s="2"/>
      <c r="S147" s="2"/>
      <c r="T147" s="2"/>
      <c r="U147" s="2"/>
      <c r="V147" s="2"/>
      <c r="W147" s="2"/>
      <c r="X147" s="2"/>
      <c r="Y147" s="3"/>
      <c r="Z147" s="2"/>
      <c r="AA147" s="2"/>
      <c r="AB147" s="2"/>
      <c r="AC147" s="2"/>
      <c r="AD147" s="2"/>
      <c r="AE147" s="18" t="s">
        <v>199</v>
      </c>
      <c r="AF147" s="8"/>
      <c r="AG147" s="2">
        <v>0</v>
      </c>
      <c r="AH147" s="2">
        <v>0</v>
      </c>
      <c r="AI147" s="2">
        <v>0</v>
      </c>
      <c r="AJ147" s="2">
        <v>0</v>
      </c>
      <c r="AK147" s="2">
        <v>0</v>
      </c>
    </row>
    <row r="148" spans="4:37">
      <c r="D148" s="18" t="s">
        <v>200</v>
      </c>
      <c r="E148" s="28"/>
      <c r="F148" s="28"/>
      <c r="H148" s="18"/>
      <c r="I148" s="8"/>
      <c r="J148" s="2"/>
      <c r="K148" s="2"/>
      <c r="L148" s="2"/>
      <c r="M148" s="2"/>
      <c r="N148" s="2"/>
      <c r="O148" s="2"/>
      <c r="P148" s="2"/>
      <c r="Q148" s="2"/>
      <c r="R148" s="2"/>
      <c r="S148" s="2"/>
      <c r="T148" s="2"/>
      <c r="U148" s="2"/>
      <c r="V148" s="2"/>
      <c r="W148" s="2"/>
      <c r="X148" s="2"/>
      <c r="Y148" s="3"/>
      <c r="Z148" s="2"/>
      <c r="AA148" s="2"/>
      <c r="AB148" s="2"/>
      <c r="AC148" s="2"/>
      <c r="AD148" s="2"/>
      <c r="AE148" s="18" t="s">
        <v>200</v>
      </c>
      <c r="AF148" s="8"/>
      <c r="AG148" s="2">
        <v>0</v>
      </c>
      <c r="AH148" s="2">
        <v>0</v>
      </c>
      <c r="AI148" s="2">
        <v>0</v>
      </c>
      <c r="AJ148" s="2">
        <v>0</v>
      </c>
      <c r="AK148" s="2">
        <v>0</v>
      </c>
    </row>
    <row r="149" spans="4:37">
      <c r="D149" s="18" t="s">
        <v>201</v>
      </c>
      <c r="E149" s="28"/>
      <c r="F149" s="28"/>
      <c r="H149" s="18"/>
      <c r="I149" s="8"/>
      <c r="J149" s="3"/>
      <c r="K149" s="3"/>
      <c r="L149" s="3"/>
      <c r="M149" s="3"/>
      <c r="N149" s="3"/>
      <c r="O149" s="3"/>
      <c r="P149" s="3"/>
      <c r="Q149" s="3"/>
      <c r="R149" s="3"/>
      <c r="S149" s="3"/>
      <c r="T149" s="3"/>
      <c r="U149" s="3"/>
      <c r="V149" s="3"/>
      <c r="W149" s="3"/>
      <c r="X149" s="3"/>
      <c r="Y149" s="3"/>
      <c r="Z149" s="3"/>
      <c r="AA149" s="3"/>
      <c r="AB149" s="3"/>
      <c r="AC149" s="3"/>
      <c r="AD149" s="3"/>
      <c r="AE149" s="18" t="s">
        <v>201</v>
      </c>
      <c r="AF149" s="8"/>
      <c r="AG149" s="3">
        <v>11142512</v>
      </c>
      <c r="AH149" s="3">
        <v>12377941</v>
      </c>
      <c r="AI149" s="3">
        <v>16053702</v>
      </c>
      <c r="AJ149" s="3">
        <v>1740105</v>
      </c>
      <c r="AK149" s="3">
        <v>-1777990</v>
      </c>
    </row>
    <row r="150" spans="4:37">
      <c r="D150" s="16" t="s">
        <v>202</v>
      </c>
      <c r="E150" s="26"/>
      <c r="F150" s="26"/>
      <c r="H150" s="16"/>
      <c r="I150" s="8"/>
      <c r="J150" s="3"/>
      <c r="K150" s="3"/>
      <c r="L150" s="3"/>
      <c r="M150" s="3"/>
      <c r="N150" s="3"/>
      <c r="O150" s="3"/>
      <c r="P150" s="3"/>
      <c r="Q150" s="3"/>
      <c r="R150" s="3"/>
      <c r="S150" s="3"/>
      <c r="T150" s="3"/>
      <c r="U150" s="3"/>
      <c r="V150" s="3"/>
      <c r="W150" s="3"/>
      <c r="X150" s="3"/>
      <c r="Y150" s="3"/>
      <c r="Z150" s="3"/>
      <c r="AA150" s="3"/>
      <c r="AB150" s="3"/>
      <c r="AC150" s="3"/>
      <c r="AD150" s="3"/>
      <c r="AE150" s="16" t="s">
        <v>202</v>
      </c>
      <c r="AF150" s="8"/>
      <c r="AG150" s="3">
        <v>-1748278</v>
      </c>
      <c r="AH150" s="3">
        <v>2028894</v>
      </c>
      <c r="AI150" s="3">
        <v>9145553</v>
      </c>
      <c r="AJ150" s="3">
        <v>8791566</v>
      </c>
      <c r="AK150" s="3">
        <v>-14126566</v>
      </c>
    </row>
    <row r="151" spans="4:37">
      <c r="D151" s="16" t="s">
        <v>203</v>
      </c>
      <c r="E151" s="26"/>
      <c r="F151" s="26"/>
      <c r="H151" s="16"/>
      <c r="I151" s="8"/>
      <c r="J151" s="3"/>
      <c r="K151" s="3"/>
      <c r="L151" s="3"/>
      <c r="M151" s="3"/>
      <c r="N151" s="3"/>
      <c r="O151" s="3"/>
      <c r="P151" s="3"/>
      <c r="Q151" s="3"/>
      <c r="R151" s="3"/>
      <c r="S151" s="3"/>
      <c r="T151" s="3"/>
      <c r="U151" s="3"/>
      <c r="V151" s="3"/>
      <c r="W151" s="3"/>
      <c r="X151" s="3"/>
      <c r="Y151" s="3"/>
      <c r="Z151" s="3"/>
      <c r="AA151" s="3"/>
      <c r="AB151" s="3"/>
      <c r="AC151" s="3"/>
      <c r="AD151" s="3"/>
      <c r="AE151" s="16" t="s">
        <v>203</v>
      </c>
      <c r="AF151" s="8"/>
      <c r="AG151" s="3">
        <v>4264642</v>
      </c>
      <c r="AH151" s="3">
        <v>2515617</v>
      </c>
      <c r="AI151" s="3">
        <v>4544900</v>
      </c>
      <c r="AJ151" s="3">
        <v>13696099</v>
      </c>
      <c r="AK151" s="3">
        <v>22471376</v>
      </c>
    </row>
    <row r="152" spans="4:37" ht="30">
      <c r="D152" s="16" t="s">
        <v>204</v>
      </c>
      <c r="E152" s="26"/>
      <c r="F152" s="26"/>
      <c r="H152" s="16"/>
      <c r="I152" s="8"/>
      <c r="J152" s="2"/>
      <c r="K152" s="2"/>
      <c r="L152" s="3"/>
      <c r="M152" s="3"/>
      <c r="N152" s="3"/>
      <c r="O152" s="2"/>
      <c r="P152" s="2"/>
      <c r="Q152" s="2"/>
      <c r="R152" s="2"/>
      <c r="S152" s="2"/>
      <c r="T152" s="2"/>
      <c r="U152" s="2"/>
      <c r="V152" s="2"/>
      <c r="W152" s="3"/>
      <c r="X152" s="3"/>
      <c r="Y152" s="3"/>
      <c r="Z152" s="2"/>
      <c r="AA152" s="2"/>
      <c r="AB152" s="2"/>
      <c r="AC152" s="2"/>
      <c r="AD152" s="2"/>
      <c r="AE152" s="16" t="s">
        <v>204</v>
      </c>
      <c r="AF152" s="8"/>
      <c r="AG152" s="2">
        <v>-747</v>
      </c>
      <c r="AH152" s="2">
        <v>390</v>
      </c>
      <c r="AI152" s="3">
        <v>5646</v>
      </c>
      <c r="AJ152" s="3">
        <v>-16289</v>
      </c>
      <c r="AK152" s="3">
        <v>-20221</v>
      </c>
    </row>
    <row r="153" spans="4:37">
      <c r="D153" s="16" t="s">
        <v>205</v>
      </c>
      <c r="E153" s="26"/>
      <c r="F153" s="26"/>
      <c r="H153" s="16"/>
      <c r="I153" s="8"/>
      <c r="J153" s="3"/>
      <c r="K153" s="3"/>
      <c r="L153" s="3"/>
      <c r="M153" s="3"/>
      <c r="N153" s="3"/>
      <c r="O153" s="3"/>
      <c r="P153" s="3"/>
      <c r="Q153" s="3"/>
      <c r="R153" s="3"/>
      <c r="S153" s="3"/>
      <c r="T153" s="3"/>
      <c r="U153" s="3"/>
      <c r="V153" s="3"/>
      <c r="W153" s="3"/>
      <c r="X153" s="3"/>
      <c r="Y153" s="3"/>
      <c r="Z153" s="3"/>
      <c r="AA153" s="3"/>
      <c r="AB153" s="3"/>
      <c r="AC153" s="3"/>
      <c r="AD153" s="3"/>
      <c r="AE153" s="16" t="s">
        <v>205</v>
      </c>
      <c r="AF153" s="8"/>
      <c r="AG153" s="3">
        <v>2515617</v>
      </c>
      <c r="AH153" s="3">
        <v>4544900</v>
      </c>
      <c r="AI153" s="3">
        <v>13696099</v>
      </c>
      <c r="AJ153" s="3">
        <v>22471376</v>
      </c>
      <c r="AK153" s="3">
        <v>8324589</v>
      </c>
    </row>
  </sheetData>
  <conditionalFormatting sqref="G14:Y14">
    <cfRule type="cellIs" dxfId="77" priority="12" operator="greaterThan">
      <formula>0.2</formula>
    </cfRule>
    <cfRule type="cellIs" dxfId="76" priority="13" operator="lessThan">
      <formula>0.1</formula>
    </cfRule>
  </conditionalFormatting>
  <conditionalFormatting sqref="G10:Y10">
    <cfRule type="cellIs" dxfId="75" priority="11" operator="greaterThanOrEqual">
      <formula>0.1</formula>
    </cfRule>
  </conditionalFormatting>
  <conditionalFormatting sqref="G10:Y10">
    <cfRule type="cellIs" dxfId="74" priority="10" operator="lessThanOrEqual">
      <formula>0.05</formula>
    </cfRule>
  </conditionalFormatting>
  <conditionalFormatting sqref="AA10:AA12">
    <cfRule type="cellIs" dxfId="73" priority="9" operator="greaterThanOrEqual">
      <formula>0.1</formula>
    </cfRule>
  </conditionalFormatting>
  <conditionalFormatting sqref="AA10:AA12">
    <cfRule type="cellIs" dxfId="72" priority="8" operator="lessThanOrEqual">
      <formula>0.05</formula>
    </cfRule>
  </conditionalFormatting>
  <conditionalFormatting sqref="G11:Y11">
    <cfRule type="cellIs" dxfId="71" priority="7" operator="greaterThanOrEqual">
      <formula>0.1</formula>
    </cfRule>
  </conditionalFormatting>
  <conditionalFormatting sqref="G11:Y11">
    <cfRule type="cellIs" dxfId="70" priority="6" operator="lessThanOrEqual">
      <formula>0.05</formula>
    </cfRule>
  </conditionalFormatting>
  <conditionalFormatting sqref="G12:Y12">
    <cfRule type="cellIs" dxfId="69" priority="5" operator="greaterThanOrEqual">
      <formula>0.1</formula>
    </cfRule>
  </conditionalFormatting>
  <conditionalFormatting sqref="G12:Y12">
    <cfRule type="cellIs" dxfId="68" priority="4" operator="lessThanOrEqual">
      <formula>0.05</formula>
    </cfRule>
  </conditionalFormatting>
  <conditionalFormatting sqref="AA19">
    <cfRule type="cellIs" dxfId="67" priority="3" operator="greaterThan">
      <formula>0.35</formula>
    </cfRule>
  </conditionalFormatting>
  <conditionalFormatting sqref="AA14">
    <cfRule type="cellIs" dxfId="66" priority="1" operator="greaterThan">
      <formula>0.2</formula>
    </cfRule>
    <cfRule type="cellIs" dxfId="65" priority="2" operator="lessThan">
      <formula>0.1</formula>
    </cfRule>
  </conditionalFormatting>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011C5-D553-4593-B209-172F110AEDA1}">
  <dimension ref="A1:AK153"/>
  <sheetViews>
    <sheetView workbookViewId="0">
      <pane ySplit="1" topLeftCell="A2" activePane="bottomLeft" state="frozen"/>
      <selection pane="bottomLeft" activeCell="V5" sqref="V5"/>
    </sheetView>
  </sheetViews>
  <sheetFormatPr baseColWidth="10" defaultColWidth="8.83203125" defaultRowHeight="15"/>
  <cols>
    <col min="1" max="1" width="22.6640625" customWidth="1"/>
    <col min="3" max="3" width="22.5" customWidth="1"/>
    <col min="4" max="4" width="70.5" customWidth="1"/>
    <col min="5" max="5" width="9.6640625" customWidth="1"/>
    <col min="6" max="6" width="10.5" customWidth="1"/>
    <col min="7" max="8" width="9.6640625" bestFit="1" customWidth="1"/>
    <col min="9" max="9" width="11.5" bestFit="1" customWidth="1"/>
    <col min="10" max="11" width="12.1640625" bestFit="1" customWidth="1"/>
    <col min="12" max="13" width="12.5" bestFit="1" customWidth="1"/>
    <col min="14" max="21" width="13.5" bestFit="1" customWidth="1"/>
    <col min="22" max="23" width="13.83203125" bestFit="1" customWidth="1"/>
    <col min="24" max="25" width="14.5" bestFit="1" customWidth="1"/>
    <col min="26" max="26" width="11.1640625" customWidth="1"/>
    <col min="27" max="27" width="11" customWidth="1"/>
    <col min="28" max="28" width="26.6640625" bestFit="1" customWidth="1"/>
    <col min="29" max="30" width="8.83203125" customWidth="1"/>
    <col min="31" max="31" width="53.33203125" customWidth="1"/>
    <col min="33" max="33" width="13.5" bestFit="1" customWidth="1"/>
    <col min="34" max="35" width="13.83203125" bestFit="1" customWidth="1"/>
    <col min="36" max="37" width="14.5" bestFit="1" customWidth="1"/>
  </cols>
  <sheetData>
    <row r="1" spans="1:28" ht="68.25" customHeight="1">
      <c r="A1" s="36" t="e" vm="17">
        <v>#VALUE!</v>
      </c>
      <c r="G1" s="1">
        <v>2004</v>
      </c>
      <c r="H1" s="1">
        <v>2005</v>
      </c>
      <c r="I1" s="1">
        <v>2006</v>
      </c>
      <c r="J1" s="1">
        <v>2007</v>
      </c>
      <c r="K1" s="1">
        <v>2008</v>
      </c>
      <c r="L1" s="1">
        <v>2009</v>
      </c>
      <c r="M1" s="1">
        <v>2010</v>
      </c>
      <c r="N1" s="1">
        <v>2011</v>
      </c>
      <c r="O1" s="1">
        <v>2012</v>
      </c>
      <c r="P1" s="1">
        <v>2013</v>
      </c>
      <c r="Q1" s="1">
        <v>2014</v>
      </c>
      <c r="R1" s="1">
        <v>2015</v>
      </c>
      <c r="S1" s="1">
        <v>2016</v>
      </c>
      <c r="T1" s="1">
        <v>2017</v>
      </c>
      <c r="U1" s="1">
        <v>2018</v>
      </c>
      <c r="V1" s="1">
        <v>2019</v>
      </c>
      <c r="W1" s="1">
        <v>2020</v>
      </c>
      <c r="X1" s="1">
        <v>2021</v>
      </c>
      <c r="Y1" s="1">
        <v>2022</v>
      </c>
      <c r="AB1" s="36" t="e" vm="17">
        <f>A1</f>
        <v>#VALUE!</v>
      </c>
    </row>
    <row r="3" spans="1:28">
      <c r="AA3" s="37" cm="1">
        <f t="array" ref="AA3">_FV(AB1,"P/E",TRUE)</f>
        <v>237.52</v>
      </c>
      <c r="AB3" t="s">
        <v>70</v>
      </c>
    </row>
    <row r="10" spans="1:28" ht="18">
      <c r="D10" s="34" t="s">
        <v>71</v>
      </c>
      <c r="E10" s="34"/>
      <c r="F10" s="34"/>
      <c r="G10" s="33" t="str">
        <f>IF(COUNT(#REF!)=6,(G16-#REF!)/(SUM(#REF!)),"")</f>
        <v/>
      </c>
      <c r="H10" s="33" t="str">
        <f>IF(COUNT(A16:H16)=6,(H16-A16)/(SUM(A16:G16)),"")</f>
        <v/>
      </c>
      <c r="I10" s="33" t="str">
        <f>IF(COUNT(B16:I16)=6,(I16-B16)/(SUM(B16:H16)),"")</f>
        <v/>
      </c>
      <c r="J10" s="33" t="str">
        <f>IF(COUNT(C16:J16)=6,(J16-C16)/(SUM(C16:I16)),"")</f>
        <v/>
      </c>
      <c r="K10" s="33" t="str">
        <f>IF(COUNT(D16:K16)=6,(K16-D16)/(SUM(D16:J16)),"")</f>
        <v/>
      </c>
      <c r="L10" s="33">
        <f t="shared" ref="L10:X10" si="0">IF(COUNT(G16:L16)=6,(L16-G16)/(SUM(G16:K16)),"")</f>
        <v>0.81707952355537372</v>
      </c>
      <c r="M10" s="33">
        <f t="shared" si="0"/>
        <v>0.47367798989035576</v>
      </c>
      <c r="N10" s="33">
        <f t="shared" si="0"/>
        <v>0.27796451820492402</v>
      </c>
      <c r="O10" s="33">
        <f t="shared" si="0"/>
        <v>6.5733083672259135E-2</v>
      </c>
      <c r="P10" s="33">
        <f t="shared" si="0"/>
        <v>0.19278390355170261</v>
      </c>
      <c r="Q10" s="33">
        <f t="shared" si="0"/>
        <v>0.27511103679598087</v>
      </c>
      <c r="R10" s="33">
        <f t="shared" si="0"/>
        <v>0.24615067818654454</v>
      </c>
      <c r="S10" s="33">
        <f t="shared" si="0"/>
        <v>0.49616075505489643</v>
      </c>
      <c r="T10" s="33">
        <f t="shared" si="0"/>
        <v>0.4334137822983023</v>
      </c>
      <c r="U10" s="33">
        <f t="shared" si="0"/>
        <v>0.2853842924046977</v>
      </c>
      <c r="V10" s="33">
        <f t="shared" si="0"/>
        <v>0.14703015319186849</v>
      </c>
      <c r="W10" s="33">
        <f t="shared" si="0"/>
        <v>0.29141471480926251</v>
      </c>
      <c r="X10" s="33">
        <f t="shared" si="0"/>
        <v>0.63125763269541968</v>
      </c>
      <c r="Y10" s="33">
        <f>IF(COUNT(T16:Y16)=6,(Y16-T16)/(SUM(T16:X16)),"")</f>
        <v>6.619493491354521E-3</v>
      </c>
      <c r="AA10" s="35">
        <f>AVERAGE(U10:Y10)</f>
        <v>0.27234125731852055</v>
      </c>
      <c r="AB10" s="34" t="s">
        <v>71</v>
      </c>
    </row>
    <row r="11" spans="1:28" ht="18">
      <c r="D11" s="34" t="s">
        <v>72</v>
      </c>
      <c r="E11" s="34"/>
      <c r="F11" s="34"/>
      <c r="G11" s="33" t="str">
        <f>IF(COUNT(#REF!)=11,(G16-#REF!)/(SUM(#REF!)),"")</f>
        <v/>
      </c>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f t="shared" ref="Q11:X11" si="1">IF(COUNT(G16:Q16)=11,(Q16-G16)/(SUM(G16:P16)),"")</f>
        <v>0.37641046851406695</v>
      </c>
      <c r="R11" s="33">
        <f t="shared" si="1"/>
        <v>0.30229327247775312</v>
      </c>
      <c r="S11" s="33">
        <f t="shared" si="1"/>
        <v>0.43523512938271164</v>
      </c>
      <c r="T11" s="33">
        <f t="shared" si="1"/>
        <v>0.34199839277085886</v>
      </c>
      <c r="U11" s="33">
        <f t="shared" si="1"/>
        <v>0.26710085941040673</v>
      </c>
      <c r="V11" s="33">
        <f t="shared" si="1"/>
        <v>0.17083579163935267</v>
      </c>
      <c r="W11" s="33">
        <f t="shared" si="1"/>
        <v>0.28225249272203606</v>
      </c>
      <c r="X11" s="33">
        <f t="shared" si="1"/>
        <v>0.60468161825966238</v>
      </c>
      <c r="Y11" s="33">
        <f>IF(COUNT(O16:Y16)=11,(Y16-O16)/(SUM(O16:X16)),"")</f>
        <v>8.4899800377715495E-2</v>
      </c>
      <c r="AA11" s="35">
        <f t="shared" ref="AA11:AA12" si="2">AVERAGE(U11:Y11)</f>
        <v>0.28195411248183466</v>
      </c>
      <c r="AB11" s="34" t="s">
        <v>72</v>
      </c>
    </row>
    <row r="12" spans="1:28" ht="18">
      <c r="D12" s="34" t="s">
        <v>73</v>
      </c>
      <c r="E12" s="34"/>
      <c r="F12" s="34"/>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f t="shared" ref="V12:X12" si="3">IF(COUNT(G16:V16)=16,(V16-G16)/(SUM(G16:U16)),"")</f>
        <v>0.1973156834864597</v>
      </c>
      <c r="W12" s="33">
        <f t="shared" si="3"/>
        <v>0.29415627321888976</v>
      </c>
      <c r="X12" s="33">
        <f t="shared" si="3"/>
        <v>0.58154643909140114</v>
      </c>
      <c r="Y12" s="33">
        <f>IF(COUNT(J16:Y16)=16,(Y16-J16)/(SUM(J16:X16)),"")</f>
        <v>8.3803106111672451E-2</v>
      </c>
      <c r="AA12" s="35">
        <f t="shared" si="2"/>
        <v>0.28920537547710579</v>
      </c>
      <c r="AB12" s="34" t="s">
        <v>73</v>
      </c>
    </row>
    <row r="14" spans="1:28" ht="18">
      <c r="D14" s="32" t="s">
        <v>74</v>
      </c>
      <c r="E14" s="32"/>
      <c r="F14" s="32"/>
      <c r="G14" s="31">
        <f t="shared" ref="G14:X14" si="4">IFERROR(G16/AVERAGE(F17:G17),"")</f>
        <v>-1.0449200361022551E-2</v>
      </c>
      <c r="H14" s="31">
        <f t="shared" si="4"/>
        <v>4.451780671471478E-3</v>
      </c>
      <c r="I14" s="31">
        <f t="shared" si="4"/>
        <v>0.11437035011201867</v>
      </c>
      <c r="J14" s="31">
        <f t="shared" si="4"/>
        <v>0.28217567786407582</v>
      </c>
      <c r="K14" s="31">
        <f t="shared" si="4"/>
        <v>0.19409062573527483</v>
      </c>
      <c r="L14" s="31">
        <f t="shared" si="4"/>
        <v>0.18020479982045942</v>
      </c>
      <c r="M14" s="31">
        <f t="shared" si="4"/>
        <v>0.12539350015275583</v>
      </c>
      <c r="N14" s="31">
        <f t="shared" si="4"/>
        <v>9.2643695497684003E-2</v>
      </c>
      <c r="O14" s="31">
        <f t="shared" si="4"/>
        <v>6.7917848581222545E-2</v>
      </c>
      <c r="P14" s="31">
        <f t="shared" si="4"/>
        <v>0.121961963261401</v>
      </c>
      <c r="Q14" s="31">
        <f t="shared" si="4"/>
        <v>0.1752867713651402</v>
      </c>
      <c r="R14" s="31">
        <f t="shared" si="4"/>
        <v>0.17411768902135727</v>
      </c>
      <c r="S14" s="31">
        <f t="shared" si="4"/>
        <v>0.2772061370105644</v>
      </c>
      <c r="T14" s="31">
        <f t="shared" si="4"/>
        <v>0.2233748119251828</v>
      </c>
      <c r="U14" s="31">
        <f t="shared" si="4"/>
        <v>0.1554402108355448</v>
      </c>
      <c r="V14" s="31">
        <f t="shared" si="4"/>
        <v>0.10077232008995854</v>
      </c>
      <c r="W14" s="31">
        <f t="shared" si="4"/>
        <v>0.13597981696089279</v>
      </c>
      <c r="X14" s="31">
        <f t="shared" si="4"/>
        <v>0.2638417665194398</v>
      </c>
      <c r="Y14" s="31">
        <f>IFERROR(Y16/AVERAGE(X17:Y17),"")</f>
        <v>5.6180989928619474E-2</v>
      </c>
      <c r="AA14" s="39">
        <f>AVERAGE(U14:Y14)</f>
        <v>0.14244302086689106</v>
      </c>
      <c r="AB14" s="32" t="s">
        <v>74</v>
      </c>
    </row>
    <row r="16" spans="1:28">
      <c r="D16" t="s">
        <v>75</v>
      </c>
      <c r="G16" s="21">
        <f>G98</f>
        <v>-6437</v>
      </c>
      <c r="H16" s="21">
        <f>H98</f>
        <v>2728</v>
      </c>
      <c r="I16" s="21">
        <f t="shared" ref="I16:Y16" si="5">I98</f>
        <v>71929</v>
      </c>
      <c r="J16" s="21">
        <f t="shared" si="5"/>
        <v>642094</v>
      </c>
      <c r="K16" s="21">
        <f t="shared" si="5"/>
        <v>854191</v>
      </c>
      <c r="L16" s="21">
        <f t="shared" si="5"/>
        <v>1271888</v>
      </c>
      <c r="M16" s="21">
        <f t="shared" si="5"/>
        <v>1349314</v>
      </c>
      <c r="N16" s="21">
        <f t="shared" si="5"/>
        <v>1236438</v>
      </c>
      <c r="O16" s="21">
        <f t="shared" si="5"/>
        <v>994024</v>
      </c>
      <c r="P16" s="21">
        <f t="shared" si="5"/>
        <v>1954188</v>
      </c>
      <c r="Q16" s="21">
        <f t="shared" si="5"/>
        <v>3144253</v>
      </c>
      <c r="R16" s="21">
        <f t="shared" si="5"/>
        <v>3485463</v>
      </c>
      <c r="S16" s="21">
        <f t="shared" si="5"/>
        <v>6602102</v>
      </c>
      <c r="T16" s="21">
        <f t="shared" si="5"/>
        <v>8006672</v>
      </c>
      <c r="U16" s="21">
        <f t="shared" si="5"/>
        <v>8573014</v>
      </c>
      <c r="V16" s="21">
        <f t="shared" si="5"/>
        <v>7527443</v>
      </c>
      <c r="W16" s="21">
        <f t="shared" si="5"/>
        <v>13450300</v>
      </c>
      <c r="X16" s="21">
        <f t="shared" si="5"/>
        <v>34478143</v>
      </c>
      <c r="Y16" s="21">
        <f t="shared" si="5"/>
        <v>8483511</v>
      </c>
      <c r="AB16" t="s">
        <v>75</v>
      </c>
    </row>
    <row r="17" spans="4:37">
      <c r="D17" t="s">
        <v>76</v>
      </c>
      <c r="G17" s="20">
        <f>SUM(G19:G20)</f>
        <v>616028</v>
      </c>
      <c r="H17" s="20">
        <f>SUM(H19:H20)</f>
        <v>609549</v>
      </c>
      <c r="I17" s="20">
        <f t="shared" ref="I17:Y17" si="6">SUM(I19:I20)</f>
        <v>648277</v>
      </c>
      <c r="J17" s="20">
        <f t="shared" si="6"/>
        <v>3902746</v>
      </c>
      <c r="K17" s="20">
        <f t="shared" si="6"/>
        <v>4899235</v>
      </c>
      <c r="L17" s="20">
        <f t="shared" si="6"/>
        <v>9216793</v>
      </c>
      <c r="M17" s="20">
        <f t="shared" si="6"/>
        <v>12304482</v>
      </c>
      <c r="N17" s="20">
        <f t="shared" si="6"/>
        <v>14387847</v>
      </c>
      <c r="O17" s="20">
        <f t="shared" si="6"/>
        <v>14883516</v>
      </c>
      <c r="P17" s="20">
        <f t="shared" si="6"/>
        <v>17162344</v>
      </c>
      <c r="Q17" s="20">
        <f t="shared" si="6"/>
        <v>18713187</v>
      </c>
      <c r="R17" s="20">
        <f t="shared" si="6"/>
        <v>21322527</v>
      </c>
      <c r="S17" s="20">
        <f t="shared" si="6"/>
        <v>26310632</v>
      </c>
      <c r="T17" s="20">
        <f t="shared" si="6"/>
        <v>45377594</v>
      </c>
      <c r="U17" s="20">
        <f t="shared" si="6"/>
        <v>64928664</v>
      </c>
      <c r="V17" s="20">
        <f t="shared" si="6"/>
        <v>84466388</v>
      </c>
      <c r="W17" s="20">
        <f t="shared" si="6"/>
        <v>113361500</v>
      </c>
      <c r="X17" s="20">
        <f t="shared" si="6"/>
        <v>147993201</v>
      </c>
      <c r="Y17" s="20">
        <f t="shared" si="6"/>
        <v>154013261</v>
      </c>
      <c r="AB17" t="s">
        <v>76</v>
      </c>
    </row>
    <row r="19" spans="4:37" ht="16">
      <c r="D19" s="1" t="s">
        <v>77</v>
      </c>
      <c r="E19" s="1"/>
      <c r="F19" s="1"/>
      <c r="G19" s="19">
        <f>SUM(G44:G45,G65)</f>
        <v>449797</v>
      </c>
      <c r="H19" s="19">
        <f>SUM(H44:H45,H65)</f>
        <v>350589</v>
      </c>
      <c r="I19" s="19">
        <f t="shared" ref="I19:Y19" si="7">SUM(I44:I45,I65)</f>
        <v>317789</v>
      </c>
      <c r="J19" s="19">
        <f t="shared" si="7"/>
        <v>700370</v>
      </c>
      <c r="K19" s="19">
        <f t="shared" si="7"/>
        <v>594365</v>
      </c>
      <c r="L19" s="19">
        <f t="shared" si="7"/>
        <v>4151844</v>
      </c>
      <c r="M19" s="19">
        <f t="shared" si="7"/>
        <v>5566493</v>
      </c>
      <c r="N19" s="19">
        <f t="shared" si="7"/>
        <v>6424216</v>
      </c>
      <c r="O19" s="19">
        <f t="shared" si="7"/>
        <v>6305958</v>
      </c>
      <c r="P19" s="19">
        <f t="shared" si="7"/>
        <v>7575384</v>
      </c>
      <c r="Q19" s="19">
        <f t="shared" si="7"/>
        <v>6747847</v>
      </c>
      <c r="R19" s="19">
        <f t="shared" si="7"/>
        <v>6855817</v>
      </c>
      <c r="S19" s="19">
        <f t="shared" si="7"/>
        <v>6460371</v>
      </c>
      <c r="T19" s="19">
        <f t="shared" si="7"/>
        <v>12980014</v>
      </c>
      <c r="U19" s="19">
        <f t="shared" si="7"/>
        <v>24305714</v>
      </c>
      <c r="V19" s="19">
        <f t="shared" si="7"/>
        <v>36679752</v>
      </c>
      <c r="W19" s="19">
        <f t="shared" si="7"/>
        <v>54141714</v>
      </c>
      <c r="X19" s="19">
        <f t="shared" si="7"/>
        <v>57212575</v>
      </c>
      <c r="Y19" s="19">
        <f t="shared" si="7"/>
        <v>57900321</v>
      </c>
      <c r="AA19" s="38">
        <f>Y19/SUM(Y19:Y20)</f>
        <v>0.37594373772788303</v>
      </c>
      <c r="AB19" s="1" t="s">
        <v>77</v>
      </c>
    </row>
    <row r="20" spans="4:37">
      <c r="D20" s="1" t="s">
        <v>78</v>
      </c>
      <c r="E20" s="1"/>
      <c r="F20" s="1"/>
      <c r="G20" s="19">
        <f>G72</f>
        <v>166231</v>
      </c>
      <c r="H20" s="19">
        <f>H72</f>
        <v>258960</v>
      </c>
      <c r="I20" s="19">
        <f t="shared" ref="I20:Y20" si="8">I72</f>
        <v>330488</v>
      </c>
      <c r="J20" s="19">
        <f t="shared" si="8"/>
        <v>3202376</v>
      </c>
      <c r="K20" s="19">
        <f t="shared" si="8"/>
        <v>4304870</v>
      </c>
      <c r="L20" s="19">
        <f t="shared" si="8"/>
        <v>5064949</v>
      </c>
      <c r="M20" s="19">
        <f t="shared" si="8"/>
        <v>6737989</v>
      </c>
      <c r="N20" s="19">
        <f t="shared" si="8"/>
        <v>7963631</v>
      </c>
      <c r="O20" s="19">
        <f t="shared" si="8"/>
        <v>8577558</v>
      </c>
      <c r="P20" s="19">
        <f t="shared" si="8"/>
        <v>9586960</v>
      </c>
      <c r="Q20" s="19">
        <f t="shared" si="8"/>
        <v>11965340</v>
      </c>
      <c r="R20" s="19">
        <f t="shared" si="8"/>
        <v>14466710</v>
      </c>
      <c r="S20" s="19">
        <f t="shared" si="8"/>
        <v>19850261</v>
      </c>
      <c r="T20" s="19">
        <f t="shared" si="8"/>
        <v>32397580</v>
      </c>
      <c r="U20" s="19">
        <f t="shared" si="8"/>
        <v>40622950</v>
      </c>
      <c r="V20" s="19">
        <f t="shared" si="8"/>
        <v>47786636</v>
      </c>
      <c r="W20" s="19">
        <f t="shared" si="8"/>
        <v>59219786</v>
      </c>
      <c r="X20" s="19">
        <f t="shared" si="8"/>
        <v>90780626</v>
      </c>
      <c r="Y20" s="19">
        <f t="shared" si="8"/>
        <v>96112940</v>
      </c>
      <c r="AA20" s="29">
        <f>Y20/SUM(Y19:Y20)</f>
        <v>0.62405626227211697</v>
      </c>
      <c r="AB20" s="1" t="s">
        <v>78</v>
      </c>
    </row>
    <row r="24" spans="4:37">
      <c r="G24" s="1">
        <v>2004</v>
      </c>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79</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80</v>
      </c>
      <c r="E26" s="23"/>
      <c r="F26" s="23"/>
      <c r="G26" s="3">
        <v>339019</v>
      </c>
      <c r="H26" s="3">
        <v>278656</v>
      </c>
      <c r="I26" s="3">
        <v>315404</v>
      </c>
      <c r="J26" s="3">
        <v>3135513</v>
      </c>
      <c r="K26" s="3">
        <v>3849009</v>
      </c>
      <c r="L26" s="3">
        <v>5407841</v>
      </c>
      <c r="M26" s="3">
        <v>7866094</v>
      </c>
      <c r="N26" s="3">
        <v>9485630</v>
      </c>
      <c r="O26" s="3">
        <v>10220788</v>
      </c>
      <c r="P26" s="3">
        <v>12402515</v>
      </c>
      <c r="Q26" s="3">
        <v>11745859</v>
      </c>
      <c r="R26" s="3">
        <v>11915177</v>
      </c>
      <c r="S26" s="3">
        <v>18182787</v>
      </c>
      <c r="T26" s="3">
        <v>33068060</v>
      </c>
      <c r="U26" s="3">
        <f t="shared" ref="U26:X26" si="9">AG26</f>
        <v>25308725</v>
      </c>
      <c r="V26" s="3">
        <f t="shared" si="9"/>
        <v>30436937</v>
      </c>
      <c r="W26" s="3">
        <f t="shared" si="9"/>
        <v>56747258</v>
      </c>
      <c r="X26" s="3">
        <f t="shared" si="9"/>
        <v>94154860</v>
      </c>
      <c r="Y26" s="3">
        <f>AK26</f>
        <v>80514711</v>
      </c>
      <c r="Z26" s="3"/>
      <c r="AA26" s="3"/>
      <c r="AB26" s="3"/>
      <c r="AC26" s="3"/>
      <c r="AD26" s="3"/>
      <c r="AE26" s="13" t="s">
        <v>80</v>
      </c>
      <c r="AF26" s="8"/>
      <c r="AG26" s="3">
        <v>25308725</v>
      </c>
      <c r="AH26" s="3">
        <v>30436937</v>
      </c>
      <c r="AI26" s="3">
        <v>56747258</v>
      </c>
      <c r="AJ26" s="3">
        <v>94154860</v>
      </c>
      <c r="AK26" s="3">
        <v>80514711</v>
      </c>
    </row>
    <row r="27" spans="4:37">
      <c r="D27" s="14" t="s">
        <v>81</v>
      </c>
      <c r="E27" s="24"/>
      <c r="F27" s="24"/>
      <c r="G27" s="4">
        <v>13547</v>
      </c>
      <c r="H27" s="4">
        <v>2464</v>
      </c>
      <c r="I27" s="4">
        <v>9218</v>
      </c>
      <c r="J27" s="4">
        <v>399323</v>
      </c>
      <c r="K27" s="4">
        <v>510218</v>
      </c>
      <c r="L27" s="4">
        <v>1480491</v>
      </c>
      <c r="M27" s="4">
        <v>1047177</v>
      </c>
      <c r="N27" s="4">
        <v>1064384</v>
      </c>
      <c r="O27" s="4">
        <v>1294494</v>
      </c>
      <c r="P27" s="4">
        <v>2125322</v>
      </c>
      <c r="Q27" s="4">
        <v>2026280</v>
      </c>
      <c r="R27" s="4">
        <v>2372762</v>
      </c>
      <c r="S27" s="4">
        <v>4558661</v>
      </c>
      <c r="T27" s="4">
        <v>4264642</v>
      </c>
      <c r="U27" s="3">
        <f t="shared" ref="U27:U34" si="10">AG27</f>
        <v>2515617</v>
      </c>
      <c r="V27" s="3">
        <f t="shared" ref="V27:V34" si="11">AH27</f>
        <v>4544900</v>
      </c>
      <c r="W27" s="3">
        <f t="shared" ref="W27:W34" si="12">AI27</f>
        <v>13696099</v>
      </c>
      <c r="X27" s="3">
        <f t="shared" ref="X27:X34" si="13">AJ27</f>
        <v>22471376</v>
      </c>
      <c r="Y27" s="3">
        <f t="shared" ref="Y27:Y34" si="14">AK27</f>
        <v>8324589</v>
      </c>
      <c r="Z27" s="4"/>
      <c r="AA27" s="4"/>
      <c r="AB27" s="4"/>
      <c r="AC27" s="4"/>
      <c r="AD27" s="4"/>
      <c r="AE27" s="14" t="s">
        <v>81</v>
      </c>
      <c r="AF27" s="8"/>
      <c r="AG27" s="4">
        <v>2515617</v>
      </c>
      <c r="AH27" s="4">
        <v>4544900</v>
      </c>
      <c r="AI27" s="4">
        <v>13696099</v>
      </c>
      <c r="AJ27" s="4">
        <v>22471376</v>
      </c>
      <c r="AK27" s="4">
        <v>8324589</v>
      </c>
    </row>
    <row r="28" spans="4:37">
      <c r="D28" s="14" t="s">
        <v>82</v>
      </c>
      <c r="E28" s="24"/>
      <c r="F28" s="24"/>
      <c r="G28" s="5">
        <v>0</v>
      </c>
      <c r="H28" s="5">
        <v>0</v>
      </c>
      <c r="I28" s="5">
        <v>0</v>
      </c>
      <c r="J28" s="4">
        <v>266000</v>
      </c>
      <c r="K28" s="4">
        <v>734386</v>
      </c>
      <c r="L28" s="4">
        <v>146138</v>
      </c>
      <c r="M28" s="4">
        <v>290231</v>
      </c>
      <c r="N28" s="5">
        <v>0</v>
      </c>
      <c r="O28" s="4">
        <v>219952</v>
      </c>
      <c r="P28" s="4">
        <v>387794</v>
      </c>
      <c r="Q28" s="4">
        <v>506642</v>
      </c>
      <c r="R28" s="4">
        <v>758095</v>
      </c>
      <c r="S28" s="4">
        <v>693499</v>
      </c>
      <c r="T28" s="4">
        <v>9936707</v>
      </c>
      <c r="U28" s="3">
        <f t="shared" si="10"/>
        <v>3724563</v>
      </c>
      <c r="V28" s="3">
        <f t="shared" si="11"/>
        <v>1374340</v>
      </c>
      <c r="W28" s="3">
        <f t="shared" si="12"/>
        <v>8126993</v>
      </c>
      <c r="X28" s="3">
        <f t="shared" si="13"/>
        <v>18236153</v>
      </c>
      <c r="Y28" s="3">
        <f t="shared" si="14"/>
        <v>26268247</v>
      </c>
      <c r="Z28" s="5"/>
      <c r="AA28" s="5"/>
      <c r="AB28" s="5"/>
      <c r="AC28" s="5"/>
      <c r="AD28" s="5"/>
      <c r="AE28" s="14" t="s">
        <v>82</v>
      </c>
      <c r="AF28" s="8"/>
      <c r="AG28" s="4">
        <v>3724563</v>
      </c>
      <c r="AH28" s="4">
        <v>1374340</v>
      </c>
      <c r="AI28" s="4">
        <v>8126993</v>
      </c>
      <c r="AJ28" s="4">
        <v>18236153</v>
      </c>
      <c r="AK28" s="4">
        <v>26268247</v>
      </c>
    </row>
    <row r="29" spans="4:37">
      <c r="D29" s="14" t="s">
        <v>83</v>
      </c>
      <c r="E29" s="24"/>
      <c r="F29" s="24"/>
      <c r="G29" s="4">
        <v>75518</v>
      </c>
      <c r="H29" s="4">
        <v>66644</v>
      </c>
      <c r="I29" s="4">
        <v>116234</v>
      </c>
      <c r="J29" s="4">
        <v>784381</v>
      </c>
      <c r="K29" s="4">
        <v>720175</v>
      </c>
      <c r="L29" s="4">
        <v>883023</v>
      </c>
      <c r="M29" s="4">
        <v>1832703</v>
      </c>
      <c r="N29" s="4">
        <v>1897393</v>
      </c>
      <c r="O29" s="4">
        <v>1646344</v>
      </c>
      <c r="P29" s="4">
        <v>1629429</v>
      </c>
      <c r="Q29" s="4">
        <v>1719570</v>
      </c>
      <c r="R29" s="4">
        <v>1608217</v>
      </c>
      <c r="S29" s="4">
        <v>2394831</v>
      </c>
      <c r="T29" s="4">
        <v>6555419</v>
      </c>
      <c r="U29" s="3">
        <f t="shared" si="10"/>
        <v>3210279</v>
      </c>
      <c r="V29" s="3">
        <f t="shared" si="11"/>
        <v>3561397</v>
      </c>
      <c r="W29" s="3">
        <f t="shared" si="12"/>
        <v>6124790</v>
      </c>
      <c r="X29" s="3">
        <f t="shared" si="13"/>
        <v>7662681</v>
      </c>
      <c r="Y29" s="3">
        <f t="shared" si="14"/>
        <v>9892870</v>
      </c>
      <c r="Z29" s="4"/>
      <c r="AA29" s="4"/>
      <c r="AB29" s="4"/>
      <c r="AC29" s="4"/>
      <c r="AD29" s="4"/>
      <c r="AE29" s="14" t="s">
        <v>83</v>
      </c>
      <c r="AF29" s="8"/>
      <c r="AG29" s="4">
        <v>3210279</v>
      </c>
      <c r="AH29" s="4">
        <v>3561397</v>
      </c>
      <c r="AI29" s="4">
        <v>6124790</v>
      </c>
      <c r="AJ29" s="4">
        <v>7662681</v>
      </c>
      <c r="AK29" s="4">
        <v>9892870</v>
      </c>
    </row>
    <row r="30" spans="4:37">
      <c r="D30" s="14" t="s">
        <v>84</v>
      </c>
      <c r="E30" s="24"/>
      <c r="F30" s="24"/>
      <c r="G30" s="4">
        <v>249268</v>
      </c>
      <c r="H30" s="4">
        <v>208898</v>
      </c>
      <c r="I30" s="4">
        <v>186629</v>
      </c>
      <c r="J30" s="4">
        <v>1580078</v>
      </c>
      <c r="K30" s="4">
        <v>1820240</v>
      </c>
      <c r="L30" s="4">
        <v>2556676</v>
      </c>
      <c r="M30" s="4">
        <v>4540811</v>
      </c>
      <c r="N30" s="4">
        <v>6347047</v>
      </c>
      <c r="O30" s="4">
        <v>6822077</v>
      </c>
      <c r="P30" s="4">
        <v>8029575</v>
      </c>
      <c r="Q30" s="4">
        <v>7386389</v>
      </c>
      <c r="R30" s="4">
        <v>6937442</v>
      </c>
      <c r="S30" s="4">
        <v>10247176</v>
      </c>
      <c r="T30" s="4">
        <v>11748873</v>
      </c>
      <c r="U30" s="3">
        <f t="shared" si="10"/>
        <v>14115139</v>
      </c>
      <c r="V30" s="3">
        <f t="shared" si="11"/>
        <v>19411923</v>
      </c>
      <c r="W30" s="3">
        <f t="shared" si="12"/>
        <v>26286822</v>
      </c>
      <c r="X30" s="3">
        <f t="shared" si="13"/>
        <v>42134494</v>
      </c>
      <c r="Y30" s="3">
        <f t="shared" si="14"/>
        <v>34491111</v>
      </c>
      <c r="Z30" s="4"/>
      <c r="AA30" s="4"/>
      <c r="AB30" s="4"/>
      <c r="AC30" s="4"/>
      <c r="AD30" s="4"/>
      <c r="AE30" s="14" t="s">
        <v>84</v>
      </c>
      <c r="AF30" s="8"/>
      <c r="AG30" s="4">
        <v>14115139</v>
      </c>
      <c r="AH30" s="4">
        <v>19411923</v>
      </c>
      <c r="AI30" s="4">
        <v>26286822</v>
      </c>
      <c r="AJ30" s="4">
        <v>42134494</v>
      </c>
      <c r="AK30" s="4">
        <v>34491111</v>
      </c>
    </row>
    <row r="31" spans="4:37">
      <c r="D31" s="14" t="s">
        <v>85</v>
      </c>
      <c r="E31" s="24"/>
      <c r="F31" s="24"/>
      <c r="G31" s="5">
        <v>685</v>
      </c>
      <c r="H31" s="5">
        <v>649</v>
      </c>
      <c r="I31" s="4">
        <v>3323</v>
      </c>
      <c r="J31" s="4">
        <v>105731</v>
      </c>
      <c r="K31" s="4">
        <v>63990</v>
      </c>
      <c r="L31" s="4">
        <v>341512</v>
      </c>
      <c r="M31" s="4">
        <v>155172</v>
      </c>
      <c r="N31" s="4">
        <v>176806</v>
      </c>
      <c r="O31" s="4">
        <v>237922</v>
      </c>
      <c r="P31" s="4">
        <v>230395</v>
      </c>
      <c r="Q31" s="4">
        <v>106978</v>
      </c>
      <c r="R31" s="4">
        <v>238662</v>
      </c>
      <c r="S31" s="4">
        <v>288621</v>
      </c>
      <c r="T31" s="4">
        <v>562419</v>
      </c>
      <c r="U31" s="3">
        <f t="shared" si="10"/>
        <v>1743128</v>
      </c>
      <c r="V31" s="3">
        <f t="shared" si="11"/>
        <v>1544376</v>
      </c>
      <c r="W31" s="3">
        <f t="shared" si="12"/>
        <v>2512554</v>
      </c>
      <c r="X31" s="3">
        <f t="shared" si="13"/>
        <v>3650157</v>
      </c>
      <c r="Y31" s="3">
        <f t="shared" si="14"/>
        <v>1537895</v>
      </c>
      <c r="Z31" s="4"/>
      <c r="AA31" s="4"/>
      <c r="AB31" s="4"/>
      <c r="AC31" s="4"/>
      <c r="AD31" s="4"/>
      <c r="AE31" s="14" t="s">
        <v>85</v>
      </c>
      <c r="AF31" s="8"/>
      <c r="AG31" s="4">
        <v>1743128</v>
      </c>
      <c r="AH31" s="4">
        <v>1544376</v>
      </c>
      <c r="AI31" s="4">
        <v>2512554</v>
      </c>
      <c r="AJ31" s="4">
        <v>3650157</v>
      </c>
      <c r="AK31" s="4">
        <v>1537895</v>
      </c>
    </row>
    <row r="32" spans="4:37">
      <c r="D32" s="13" t="s">
        <v>86</v>
      </c>
      <c r="E32" s="23"/>
      <c r="F32" s="23"/>
      <c r="G32" s="3">
        <v>444999</v>
      </c>
      <c r="H32" s="3">
        <v>422648</v>
      </c>
      <c r="I32" s="3">
        <v>392211</v>
      </c>
      <c r="J32" s="3">
        <v>1621282</v>
      </c>
      <c r="K32" s="3">
        <v>1790365</v>
      </c>
      <c r="L32" s="3">
        <v>4835399</v>
      </c>
      <c r="M32" s="3">
        <v>7037564</v>
      </c>
      <c r="N32" s="3">
        <v>8039053</v>
      </c>
      <c r="O32" s="3">
        <v>8794975</v>
      </c>
      <c r="P32" s="3">
        <v>10673863</v>
      </c>
      <c r="Q32" s="3">
        <v>10343245</v>
      </c>
      <c r="R32" s="3">
        <v>13591592</v>
      </c>
      <c r="S32" s="3">
        <v>15043766</v>
      </c>
      <c r="T32" s="3">
        <v>19954124</v>
      </c>
      <c r="U32" s="3">
        <f t="shared" si="10"/>
        <v>52914282</v>
      </c>
      <c r="V32" s="3">
        <f t="shared" si="11"/>
        <v>71339093</v>
      </c>
      <c r="W32" s="3">
        <f t="shared" si="12"/>
        <v>74764176</v>
      </c>
      <c r="X32" s="3">
        <f t="shared" si="13"/>
        <v>84081563</v>
      </c>
      <c r="Y32" s="3">
        <f t="shared" si="14"/>
        <v>89820811</v>
      </c>
      <c r="Z32" s="3"/>
      <c r="AA32" s="3"/>
      <c r="AB32" s="3"/>
      <c r="AC32" s="3"/>
      <c r="AD32" s="3"/>
      <c r="AE32" s="13" t="s">
        <v>86</v>
      </c>
      <c r="AF32" s="8"/>
      <c r="AG32" s="3">
        <v>52914282</v>
      </c>
      <c r="AH32" s="3">
        <v>71339093</v>
      </c>
      <c r="AI32" s="3">
        <v>74764176</v>
      </c>
      <c r="AJ32" s="3">
        <v>84081563</v>
      </c>
      <c r="AK32" s="3">
        <v>89820811</v>
      </c>
    </row>
    <row r="33" spans="4:37">
      <c r="D33" s="14" t="s">
        <v>87</v>
      </c>
      <c r="E33" s="24"/>
      <c r="F33" s="24"/>
      <c r="G33" s="5">
        <v>0</v>
      </c>
      <c r="H33" s="5">
        <v>0</v>
      </c>
      <c r="I33" s="5">
        <v>0</v>
      </c>
      <c r="J33" s="4">
        <v>239429</v>
      </c>
      <c r="K33" s="5">
        <v>43</v>
      </c>
      <c r="L33" s="5">
        <v>43</v>
      </c>
      <c r="M33" s="4">
        <v>449009</v>
      </c>
      <c r="N33" s="4">
        <v>449009</v>
      </c>
      <c r="O33" s="4">
        <v>448980</v>
      </c>
      <c r="P33" s="4">
        <v>449759</v>
      </c>
      <c r="Q33" s="5">
        <v>0</v>
      </c>
      <c r="R33" s="4">
        <v>16485</v>
      </c>
      <c r="S33" s="4">
        <v>18173</v>
      </c>
      <c r="T33" s="4">
        <v>21811</v>
      </c>
      <c r="U33" s="3">
        <f t="shared" si="10"/>
        <v>22302</v>
      </c>
      <c r="V33" s="3">
        <f t="shared" si="11"/>
        <v>27718</v>
      </c>
      <c r="W33" s="3">
        <f t="shared" si="12"/>
        <v>305166</v>
      </c>
      <c r="X33" s="3">
        <f t="shared" si="13"/>
        <v>809235</v>
      </c>
      <c r="Y33" s="3">
        <f t="shared" si="14"/>
        <v>894484</v>
      </c>
      <c r="Z33" s="4"/>
      <c r="AA33" s="4"/>
      <c r="AB33" s="4"/>
      <c r="AC33" s="4"/>
      <c r="AD33" s="4"/>
      <c r="AE33" s="14" t="s">
        <v>87</v>
      </c>
      <c r="AF33" s="8"/>
      <c r="AG33" s="4">
        <v>22302</v>
      </c>
      <c r="AH33" s="4">
        <v>27718</v>
      </c>
      <c r="AI33" s="4">
        <v>305166</v>
      </c>
      <c r="AJ33" s="4">
        <v>809235</v>
      </c>
      <c r="AK33" s="4">
        <v>894484</v>
      </c>
    </row>
    <row r="34" spans="4:37">
      <c r="D34" s="14" t="s">
        <v>88</v>
      </c>
      <c r="E34" s="24"/>
      <c r="F34" s="24"/>
      <c r="G34" s="4">
        <v>421614</v>
      </c>
      <c r="H34" s="4">
        <v>396828</v>
      </c>
      <c r="I34" s="4">
        <v>392007</v>
      </c>
      <c r="J34" s="4">
        <v>921838</v>
      </c>
      <c r="K34" s="4">
        <v>1154973</v>
      </c>
      <c r="L34" s="4">
        <v>1162926</v>
      </c>
      <c r="M34" s="4">
        <v>4112751</v>
      </c>
      <c r="N34" s="4">
        <v>4565611</v>
      </c>
      <c r="O34" s="4">
        <v>4461985</v>
      </c>
      <c r="P34" s="4">
        <v>9053560</v>
      </c>
      <c r="Q34" s="4">
        <v>8728652</v>
      </c>
      <c r="R34" s="4">
        <v>8211430</v>
      </c>
      <c r="S34" s="4">
        <v>12670460</v>
      </c>
      <c r="T34" s="4">
        <v>13197797</v>
      </c>
      <c r="U34" s="3">
        <f t="shared" si="10"/>
        <v>12782561</v>
      </c>
      <c r="V34" s="3">
        <f t="shared" si="11"/>
        <v>31249494</v>
      </c>
      <c r="W34" s="3">
        <f t="shared" si="12"/>
        <v>65561657</v>
      </c>
      <c r="X34" s="3">
        <f t="shared" si="13"/>
        <v>69280842</v>
      </c>
      <c r="Y34" s="3">
        <f t="shared" si="14"/>
        <v>70832916</v>
      </c>
      <c r="Z34" s="4"/>
      <c r="AA34" s="4"/>
      <c r="AB34" s="4"/>
      <c r="AC34" s="4"/>
      <c r="AD34" s="4"/>
      <c r="AE34" s="14" t="s">
        <v>88</v>
      </c>
      <c r="AF34" s="8"/>
      <c r="AG34" s="4">
        <v>12782561</v>
      </c>
      <c r="AH34" s="4">
        <v>31249494</v>
      </c>
      <c r="AI34" s="4">
        <v>65561657</v>
      </c>
      <c r="AJ34" s="4">
        <v>69280842</v>
      </c>
      <c r="AK34" s="4">
        <v>70832916</v>
      </c>
    </row>
    <row r="35" spans="4:37">
      <c r="D35" s="14" t="s">
        <v>89</v>
      </c>
      <c r="E35" s="24"/>
      <c r="F35" s="24"/>
      <c r="G35" s="5">
        <v>0</v>
      </c>
      <c r="H35" s="5">
        <v>0</v>
      </c>
      <c r="I35" s="5">
        <v>0</v>
      </c>
      <c r="J35" s="4">
        <v>7207</v>
      </c>
      <c r="K35" s="4">
        <v>18331</v>
      </c>
      <c r="L35" s="4">
        <v>19550</v>
      </c>
      <c r="M35" s="4">
        <v>15189</v>
      </c>
      <c r="N35" s="4">
        <v>11108</v>
      </c>
      <c r="O35" s="4">
        <v>66519</v>
      </c>
      <c r="P35" s="4">
        <v>62002</v>
      </c>
      <c r="Q35" s="4">
        <v>197344</v>
      </c>
      <c r="R35" s="4">
        <v>192494</v>
      </c>
      <c r="S35" s="4">
        <v>202757</v>
      </c>
      <c r="T35" s="4">
        <v>191191</v>
      </c>
      <c r="U35" s="3">
        <f t="shared" ref="U35:U75" si="15">AG35</f>
        <v>179741</v>
      </c>
      <c r="V35" s="3">
        <f t="shared" ref="V35:V75" si="16">AH35</f>
        <v>576617</v>
      </c>
      <c r="W35" s="3">
        <f t="shared" ref="W35:W75" si="17">AI35</f>
        <v>564297</v>
      </c>
      <c r="X35" s="3">
        <f t="shared" ref="X35:X75" si="18">AJ35</f>
        <v>548211</v>
      </c>
      <c r="Y35" s="3">
        <f t="shared" ref="Y35:Y75" si="19">AK35</f>
        <v>629112</v>
      </c>
      <c r="Z35" s="5"/>
      <c r="AA35" s="5"/>
      <c r="AB35" s="5"/>
      <c r="AC35" s="5"/>
      <c r="AD35" s="5"/>
      <c r="AE35" s="14" t="s">
        <v>89</v>
      </c>
      <c r="AF35" s="8"/>
      <c r="AG35" s="4">
        <v>179741</v>
      </c>
      <c r="AH35" s="4">
        <v>576617</v>
      </c>
      <c r="AI35" s="4">
        <v>564297</v>
      </c>
      <c r="AJ35" s="4">
        <v>548211</v>
      </c>
      <c r="AK35" s="4">
        <v>629112</v>
      </c>
    </row>
    <row r="36" spans="4:37">
      <c r="D36" s="14" t="s">
        <v>90</v>
      </c>
      <c r="E36" s="24"/>
      <c r="F36" s="24"/>
      <c r="G36" s="4">
        <v>23385</v>
      </c>
      <c r="H36" s="4">
        <v>23385</v>
      </c>
      <c r="I36" s="5">
        <v>25</v>
      </c>
      <c r="J36" s="4">
        <v>28210</v>
      </c>
      <c r="K36" s="4">
        <v>110448</v>
      </c>
      <c r="L36" s="4">
        <v>1902386</v>
      </c>
      <c r="M36" s="4">
        <v>490922</v>
      </c>
      <c r="N36" s="4">
        <v>1354317</v>
      </c>
      <c r="O36" s="4">
        <v>2545105</v>
      </c>
      <c r="P36" s="4">
        <v>133571</v>
      </c>
      <c r="Q36" s="4">
        <v>429472</v>
      </c>
      <c r="R36" s="4">
        <v>4342159</v>
      </c>
      <c r="S36" s="4">
        <v>1154980</v>
      </c>
      <c r="T36" s="4">
        <v>5468751</v>
      </c>
      <c r="U36" s="3">
        <f t="shared" si="15"/>
        <v>38107321</v>
      </c>
      <c r="V36" s="3">
        <f t="shared" si="16"/>
        <v>37435320</v>
      </c>
      <c r="W36" s="3">
        <f t="shared" si="17"/>
        <v>6247214</v>
      </c>
      <c r="X36" s="3">
        <f t="shared" si="18"/>
        <v>9698699</v>
      </c>
      <c r="Y36" s="3">
        <f t="shared" si="19"/>
        <v>13363275</v>
      </c>
      <c r="Z36" s="4"/>
      <c r="AA36" s="4"/>
      <c r="AB36" s="4"/>
      <c r="AC36" s="4"/>
      <c r="AD36" s="4"/>
      <c r="AE36" s="14" t="s">
        <v>90</v>
      </c>
      <c r="AF36" s="8"/>
      <c r="AG36" s="4">
        <v>38107321</v>
      </c>
      <c r="AH36" s="4">
        <v>37435320</v>
      </c>
      <c r="AI36" s="4">
        <v>6247214</v>
      </c>
      <c r="AJ36" s="4">
        <v>9698699</v>
      </c>
      <c r="AK36" s="4">
        <v>13363275</v>
      </c>
    </row>
    <row r="37" spans="4:37">
      <c r="D37" s="14" t="s">
        <v>91</v>
      </c>
      <c r="E37" s="24"/>
      <c r="F37" s="24"/>
      <c r="G37" s="5">
        <v>0</v>
      </c>
      <c r="H37" s="5">
        <v>0</v>
      </c>
      <c r="I37" s="5">
        <v>0</v>
      </c>
      <c r="J37" s="4">
        <v>392259</v>
      </c>
      <c r="K37" s="4">
        <v>380606</v>
      </c>
      <c r="L37" s="4">
        <v>1101992</v>
      </c>
      <c r="M37" s="4">
        <v>708793</v>
      </c>
      <c r="N37" s="4">
        <v>272569</v>
      </c>
      <c r="O37" s="4">
        <v>26218</v>
      </c>
      <c r="P37" s="4">
        <v>21255</v>
      </c>
      <c r="Q37" s="4">
        <v>61185</v>
      </c>
      <c r="R37" s="4">
        <v>102545</v>
      </c>
      <c r="S37" s="4">
        <v>78864</v>
      </c>
      <c r="T37" s="4">
        <v>16952</v>
      </c>
      <c r="U37" s="3">
        <f t="shared" si="15"/>
        <v>66585</v>
      </c>
      <c r="V37" s="3">
        <f t="shared" si="16"/>
        <v>45794</v>
      </c>
      <c r="W37" s="3">
        <f t="shared" si="17"/>
        <v>171085</v>
      </c>
      <c r="X37" s="3">
        <f t="shared" si="18"/>
        <v>6716</v>
      </c>
      <c r="Y37" s="3">
        <f t="shared" si="19"/>
        <v>700</v>
      </c>
      <c r="Z37" s="5"/>
      <c r="AA37" s="5"/>
      <c r="AB37" s="5"/>
      <c r="AC37" s="5"/>
      <c r="AD37" s="5"/>
      <c r="AE37" s="14" t="s">
        <v>91</v>
      </c>
      <c r="AF37" s="8"/>
      <c r="AG37" s="4">
        <v>66585</v>
      </c>
      <c r="AH37" s="4">
        <v>45794</v>
      </c>
      <c r="AI37" s="4">
        <v>171085</v>
      </c>
      <c r="AJ37" s="4">
        <v>6716</v>
      </c>
      <c r="AK37" s="5">
        <v>700</v>
      </c>
    </row>
    <row r="38" spans="4:37">
      <c r="D38" s="14" t="s">
        <v>92</v>
      </c>
      <c r="E38" s="24"/>
      <c r="F38" s="24"/>
      <c r="G38" s="5">
        <v>0</v>
      </c>
      <c r="H38" s="4">
        <v>2435</v>
      </c>
      <c r="I38" s="5">
        <v>179</v>
      </c>
      <c r="J38" s="4">
        <v>32338</v>
      </c>
      <c r="K38" s="4">
        <v>125964</v>
      </c>
      <c r="L38" s="4">
        <v>154686</v>
      </c>
      <c r="M38" s="4">
        <v>296959</v>
      </c>
      <c r="N38" s="4">
        <v>432991</v>
      </c>
      <c r="O38" s="4">
        <v>394091</v>
      </c>
      <c r="P38" s="4">
        <v>380858</v>
      </c>
      <c r="Q38" s="4">
        <v>544510</v>
      </c>
      <c r="R38" s="4">
        <v>635386</v>
      </c>
      <c r="S38" s="4">
        <v>843697</v>
      </c>
      <c r="T38" s="4">
        <v>1003217</v>
      </c>
      <c r="U38" s="3">
        <f t="shared" si="15"/>
        <v>1667540</v>
      </c>
      <c r="V38" s="3">
        <f t="shared" si="16"/>
        <v>1942965</v>
      </c>
      <c r="W38" s="3">
        <f t="shared" si="17"/>
        <v>1871648</v>
      </c>
      <c r="X38" s="3">
        <f t="shared" si="18"/>
        <v>3700738</v>
      </c>
      <c r="Y38" s="3">
        <f t="shared" si="19"/>
        <v>4012315</v>
      </c>
      <c r="Z38" s="4"/>
      <c r="AA38" s="4"/>
      <c r="AB38" s="4"/>
      <c r="AC38" s="4"/>
      <c r="AD38" s="4"/>
      <c r="AE38" s="14" t="s">
        <v>92</v>
      </c>
      <c r="AF38" s="8"/>
      <c r="AG38" s="4">
        <v>1667540</v>
      </c>
      <c r="AH38" s="4">
        <v>1942965</v>
      </c>
      <c r="AI38" s="4">
        <v>1871648</v>
      </c>
      <c r="AJ38" s="4">
        <v>3700738</v>
      </c>
      <c r="AK38" s="4">
        <v>4012315</v>
      </c>
    </row>
    <row r="39" spans="4:37">
      <c r="D39" s="15" t="s">
        <v>93</v>
      </c>
      <c r="E39" s="25"/>
      <c r="F39" s="25"/>
      <c r="G39" s="5">
        <v>0</v>
      </c>
      <c r="H39" s="5">
        <v>0</v>
      </c>
      <c r="I39" s="5">
        <v>0</v>
      </c>
      <c r="J39" s="5">
        <v>0</v>
      </c>
      <c r="K39" s="5">
        <v>0</v>
      </c>
      <c r="L39" s="4">
        <v>493817</v>
      </c>
      <c r="M39" s="4">
        <v>963942</v>
      </c>
      <c r="N39" s="4">
        <v>953449</v>
      </c>
      <c r="O39" s="4">
        <v>852077</v>
      </c>
      <c r="P39" s="4">
        <v>572857</v>
      </c>
      <c r="Q39" s="4">
        <v>382082</v>
      </c>
      <c r="R39" s="4">
        <v>91091</v>
      </c>
      <c r="S39" s="4">
        <v>74834</v>
      </c>
      <c r="T39" s="4">
        <v>54405</v>
      </c>
      <c r="U39" s="3">
        <f t="shared" si="15"/>
        <v>88234</v>
      </c>
      <c r="V39" s="3">
        <f t="shared" si="16"/>
        <v>61185</v>
      </c>
      <c r="W39" s="3">
        <f t="shared" si="17"/>
        <v>43110</v>
      </c>
      <c r="X39" s="3">
        <f t="shared" si="18"/>
        <v>37122</v>
      </c>
      <c r="Y39" s="3">
        <f t="shared" si="19"/>
        <v>88009</v>
      </c>
      <c r="Z39" s="5"/>
      <c r="AA39" s="5"/>
      <c r="AB39" s="5"/>
      <c r="AC39" s="5"/>
      <c r="AD39" s="5"/>
      <c r="AE39" s="15" t="s">
        <v>93</v>
      </c>
      <c r="AF39" s="8"/>
      <c r="AG39" s="4">
        <v>88234</v>
      </c>
      <c r="AH39" s="4">
        <v>61185</v>
      </c>
      <c r="AI39" s="4">
        <v>43110</v>
      </c>
      <c r="AJ39" s="4">
        <v>37122</v>
      </c>
      <c r="AK39" s="4">
        <v>88009</v>
      </c>
    </row>
    <row r="40" spans="4:37">
      <c r="D40" s="16" t="s">
        <v>94</v>
      </c>
      <c r="E40" s="26"/>
      <c r="F40" s="26"/>
      <c r="G40" s="3">
        <v>784018</v>
      </c>
      <c r="H40" s="3">
        <v>701304</v>
      </c>
      <c r="I40" s="3">
        <v>707615</v>
      </c>
      <c r="J40" s="3">
        <v>4756795</v>
      </c>
      <c r="K40" s="3">
        <v>5639375</v>
      </c>
      <c r="L40" s="3">
        <v>10243240</v>
      </c>
      <c r="M40" s="3">
        <v>14903658</v>
      </c>
      <c r="N40" s="3">
        <v>17524683</v>
      </c>
      <c r="O40" s="3">
        <v>19015763</v>
      </c>
      <c r="P40" s="3">
        <v>23076378</v>
      </c>
      <c r="Q40" s="3">
        <v>22089104</v>
      </c>
      <c r="R40" s="3">
        <v>25506769</v>
      </c>
      <c r="S40" s="3">
        <v>33226552</v>
      </c>
      <c r="T40" s="3">
        <v>53022185</v>
      </c>
      <c r="U40" s="3">
        <f t="shared" si="15"/>
        <v>78223008</v>
      </c>
      <c r="V40" s="3">
        <f t="shared" si="16"/>
        <v>101776030</v>
      </c>
      <c r="W40" s="3">
        <f t="shared" si="17"/>
        <v>131511434</v>
      </c>
      <c r="X40" s="3">
        <f t="shared" si="18"/>
        <v>178236422</v>
      </c>
      <c r="Y40" s="3">
        <f t="shared" si="19"/>
        <v>170335522</v>
      </c>
      <c r="Z40" s="3"/>
      <c r="AA40" s="3"/>
      <c r="AB40" s="3"/>
      <c r="AC40" s="3"/>
      <c r="AD40" s="3"/>
      <c r="AE40" s="16" t="s">
        <v>94</v>
      </c>
      <c r="AF40" s="8"/>
      <c r="AG40" s="3">
        <v>78223008</v>
      </c>
      <c r="AH40" s="3">
        <v>101776030</v>
      </c>
      <c r="AI40" s="3">
        <v>131511434</v>
      </c>
      <c r="AJ40" s="3">
        <v>178236422</v>
      </c>
      <c r="AK40" s="3">
        <v>170335522</v>
      </c>
    </row>
    <row r="41" spans="4:37">
      <c r="D41" s="12" t="s">
        <v>95</v>
      </c>
      <c r="E41" s="22"/>
      <c r="F41" s="22"/>
      <c r="G41" s="2"/>
      <c r="H41" s="2"/>
      <c r="I41" s="2"/>
      <c r="J41" s="2"/>
      <c r="K41" s="2"/>
      <c r="L41" s="2"/>
      <c r="M41" s="2"/>
      <c r="N41" s="2"/>
      <c r="O41" s="2"/>
      <c r="P41" s="2"/>
      <c r="Q41" s="2"/>
      <c r="R41" s="2"/>
      <c r="S41" s="2"/>
      <c r="T41" s="2"/>
      <c r="U41" s="3">
        <f t="shared" si="15"/>
        <v>0</v>
      </c>
      <c r="V41" s="3">
        <f t="shared" si="16"/>
        <v>0</v>
      </c>
      <c r="W41" s="3">
        <f t="shared" si="17"/>
        <v>0</v>
      </c>
      <c r="X41" s="3">
        <f t="shared" si="18"/>
        <v>0</v>
      </c>
      <c r="Y41" s="3">
        <f t="shared" si="19"/>
        <v>0</v>
      </c>
      <c r="Z41" s="2"/>
      <c r="AA41" s="2"/>
      <c r="AB41" s="2"/>
      <c r="AC41" s="2"/>
      <c r="AD41" s="2"/>
      <c r="AE41" s="12" t="s">
        <v>95</v>
      </c>
      <c r="AF41" s="8"/>
      <c r="AG41" s="2"/>
      <c r="AH41" s="2"/>
      <c r="AI41" s="2"/>
      <c r="AJ41" s="2"/>
      <c r="AK41" s="2"/>
    </row>
    <row r="42" spans="4:37">
      <c r="D42" s="13" t="s">
        <v>96</v>
      </c>
      <c r="E42" s="23"/>
      <c r="F42" s="23"/>
      <c r="G42" s="3">
        <v>617786</v>
      </c>
      <c r="H42" s="3">
        <v>442345</v>
      </c>
      <c r="I42" s="3">
        <v>377128</v>
      </c>
      <c r="J42" s="3">
        <v>1554419</v>
      </c>
      <c r="K42" s="3">
        <v>1334504</v>
      </c>
      <c r="L42" s="3">
        <v>5178291</v>
      </c>
      <c r="M42" s="3">
        <v>8165669</v>
      </c>
      <c r="N42" s="3">
        <v>9561052</v>
      </c>
      <c r="O42" s="3">
        <v>10438206</v>
      </c>
      <c r="P42" s="3">
        <v>13489418</v>
      </c>
      <c r="Q42" s="3">
        <v>10123765</v>
      </c>
      <c r="R42" s="3">
        <v>11040059</v>
      </c>
      <c r="S42" s="3">
        <v>13376291</v>
      </c>
      <c r="T42" s="3">
        <v>20624605</v>
      </c>
      <c r="U42" s="3">
        <f t="shared" si="15"/>
        <v>37600058</v>
      </c>
      <c r="V42" s="3">
        <f t="shared" si="16"/>
        <v>53989394</v>
      </c>
      <c r="W42" s="3">
        <f t="shared" si="17"/>
        <v>72291648</v>
      </c>
      <c r="X42" s="3">
        <f t="shared" si="18"/>
        <v>87455797</v>
      </c>
      <c r="Y42" s="3">
        <f t="shared" si="19"/>
        <v>74222582</v>
      </c>
      <c r="Z42" s="3"/>
      <c r="AA42" s="3"/>
      <c r="AB42" s="3"/>
      <c r="AC42" s="3"/>
      <c r="AD42" s="3"/>
      <c r="AE42" s="13" t="s">
        <v>96</v>
      </c>
      <c r="AF42" s="8"/>
      <c r="AG42" s="3">
        <v>37600058</v>
      </c>
      <c r="AH42" s="3">
        <v>53989394</v>
      </c>
      <c r="AI42" s="3">
        <v>72291648</v>
      </c>
      <c r="AJ42" s="3">
        <v>87455797</v>
      </c>
      <c r="AK42" s="3">
        <v>74222582</v>
      </c>
    </row>
    <row r="43" spans="4:37">
      <c r="D43" s="14" t="s">
        <v>97</v>
      </c>
      <c r="E43" s="24"/>
      <c r="F43" s="24"/>
      <c r="G43" s="4">
        <v>516334</v>
      </c>
      <c r="H43" s="4">
        <v>353392</v>
      </c>
      <c r="I43" s="4">
        <v>306916</v>
      </c>
      <c r="J43" s="4">
        <v>1289441</v>
      </c>
      <c r="K43" s="4">
        <v>1296737</v>
      </c>
      <c r="L43" s="4">
        <v>4638798</v>
      </c>
      <c r="M43" s="4">
        <v>6136482</v>
      </c>
      <c r="N43" s="4">
        <v>6646566</v>
      </c>
      <c r="O43" s="4">
        <v>7362009</v>
      </c>
      <c r="P43" s="4">
        <v>11142521</v>
      </c>
      <c r="Q43" s="4">
        <v>9016780</v>
      </c>
      <c r="R43" s="4">
        <v>9992833</v>
      </c>
      <c r="S43" s="4">
        <v>11985020</v>
      </c>
      <c r="T43" s="4">
        <v>18519723</v>
      </c>
      <c r="U43" s="3">
        <f t="shared" si="15"/>
        <v>22636149</v>
      </c>
      <c r="V43" s="3">
        <f t="shared" si="16"/>
        <v>26984198</v>
      </c>
      <c r="W43" s="3">
        <f t="shared" si="17"/>
        <v>51975217</v>
      </c>
      <c r="X43" s="3">
        <f t="shared" si="18"/>
        <v>73459316</v>
      </c>
      <c r="Y43" s="3">
        <f t="shared" si="19"/>
        <v>62385393</v>
      </c>
      <c r="Z43" s="4"/>
      <c r="AA43" s="4"/>
      <c r="AB43" s="4"/>
      <c r="AC43" s="4"/>
      <c r="AD43" s="4"/>
      <c r="AE43" s="14" t="s">
        <v>97</v>
      </c>
      <c r="AF43" s="8"/>
      <c r="AG43" s="4">
        <v>22636149</v>
      </c>
      <c r="AH43" s="4">
        <v>26984198</v>
      </c>
      <c r="AI43" s="4">
        <v>51975217</v>
      </c>
      <c r="AJ43" s="4">
        <v>73459316</v>
      </c>
      <c r="AK43" s="4">
        <v>62385393</v>
      </c>
    </row>
    <row r="44" spans="4:37">
      <c r="D44" s="17" t="s">
        <v>98</v>
      </c>
      <c r="E44" s="27"/>
      <c r="F44" s="27"/>
      <c r="G44" s="4">
        <v>348345</v>
      </c>
      <c r="H44" s="4">
        <v>261636</v>
      </c>
      <c r="I44" s="4">
        <v>247577</v>
      </c>
      <c r="J44" s="4">
        <v>653133</v>
      </c>
      <c r="K44" s="4">
        <v>588330</v>
      </c>
      <c r="L44" s="4">
        <v>3648096</v>
      </c>
      <c r="M44" s="4">
        <v>4021625</v>
      </c>
      <c r="N44" s="4">
        <v>4555166</v>
      </c>
      <c r="O44" s="4">
        <v>4850249</v>
      </c>
      <c r="P44" s="4">
        <v>5743560</v>
      </c>
      <c r="Q44" s="4">
        <v>5736983</v>
      </c>
      <c r="R44" s="4">
        <v>6116817</v>
      </c>
      <c r="S44" s="4">
        <v>5488171</v>
      </c>
      <c r="T44" s="4">
        <v>11328519</v>
      </c>
      <c r="U44" s="3">
        <f t="shared" si="15"/>
        <v>11494717</v>
      </c>
      <c r="V44" s="3">
        <f t="shared" si="16"/>
        <v>16837653</v>
      </c>
      <c r="W44" s="3">
        <f t="shared" si="17"/>
        <v>36798466</v>
      </c>
      <c r="X44" s="3">
        <f t="shared" si="18"/>
        <v>43747643</v>
      </c>
      <c r="Y44" s="3">
        <f t="shared" si="19"/>
        <v>46748670</v>
      </c>
      <c r="Z44" s="4"/>
      <c r="AA44" s="4"/>
      <c r="AB44" s="4"/>
      <c r="AC44" s="4"/>
      <c r="AD44" s="4"/>
      <c r="AE44" s="17" t="s">
        <v>98</v>
      </c>
      <c r="AF44" s="8"/>
      <c r="AG44" s="4">
        <v>11494717</v>
      </c>
      <c r="AH44" s="4">
        <v>16837653</v>
      </c>
      <c r="AI44" s="4">
        <v>36798466</v>
      </c>
      <c r="AJ44" s="4">
        <v>43747643</v>
      </c>
      <c r="AK44" s="4">
        <v>46748670</v>
      </c>
    </row>
    <row r="45" spans="4:37">
      <c r="D45" s="17" t="s">
        <v>99</v>
      </c>
      <c r="E45" s="27"/>
      <c r="F45" s="27"/>
      <c r="G45" s="5">
        <v>0</v>
      </c>
      <c r="H45" s="5">
        <v>0</v>
      </c>
      <c r="I45" s="5">
        <v>0</v>
      </c>
      <c r="J45" s="5">
        <v>0</v>
      </c>
      <c r="K45" s="5">
        <v>0</v>
      </c>
      <c r="L45" s="5">
        <v>0</v>
      </c>
      <c r="M45" s="5">
        <v>0</v>
      </c>
      <c r="N45" s="5">
        <v>0</v>
      </c>
      <c r="O45" s="5">
        <v>0</v>
      </c>
      <c r="P45" s="5">
        <v>0</v>
      </c>
      <c r="Q45" s="5">
        <v>0</v>
      </c>
      <c r="R45" s="5">
        <v>0</v>
      </c>
      <c r="S45" s="5">
        <v>0</v>
      </c>
      <c r="T45" s="5">
        <v>0</v>
      </c>
      <c r="U45" s="3">
        <f t="shared" si="15"/>
        <v>0</v>
      </c>
      <c r="V45" s="3">
        <f t="shared" si="16"/>
        <v>0</v>
      </c>
      <c r="W45" s="3">
        <f t="shared" si="17"/>
        <v>0</v>
      </c>
      <c r="X45" s="3">
        <f t="shared" si="18"/>
        <v>0</v>
      </c>
      <c r="Y45" s="3">
        <f t="shared" si="19"/>
        <v>0</v>
      </c>
      <c r="Z45" s="5"/>
      <c r="AA45" s="5"/>
      <c r="AB45" s="5"/>
      <c r="AC45" s="5"/>
      <c r="AD45" s="5"/>
      <c r="AE45" s="17" t="s">
        <v>99</v>
      </c>
      <c r="AF45" s="8"/>
      <c r="AG45" s="5">
        <v>0</v>
      </c>
      <c r="AH45" s="5">
        <v>0</v>
      </c>
      <c r="AI45" s="5">
        <v>0</v>
      </c>
      <c r="AJ45" s="5">
        <v>0</v>
      </c>
      <c r="AK45" s="5">
        <v>0</v>
      </c>
    </row>
    <row r="46" spans="4:37">
      <c r="D46" s="17" t="s">
        <v>100</v>
      </c>
      <c r="E46" s="27"/>
      <c r="F46" s="27"/>
      <c r="G46" s="4">
        <v>163737</v>
      </c>
      <c r="H46" s="4">
        <v>89008</v>
      </c>
      <c r="I46" s="4">
        <v>53605</v>
      </c>
      <c r="J46" s="4">
        <v>328712</v>
      </c>
      <c r="K46" s="4">
        <v>295759</v>
      </c>
      <c r="L46" s="4">
        <v>444426</v>
      </c>
      <c r="M46" s="4">
        <v>897907</v>
      </c>
      <c r="N46" s="4">
        <v>941733</v>
      </c>
      <c r="O46" s="4">
        <v>1520632</v>
      </c>
      <c r="P46" s="4">
        <v>2313957</v>
      </c>
      <c r="Q46" s="4">
        <v>1927831</v>
      </c>
      <c r="R46" s="4">
        <v>2638688</v>
      </c>
      <c r="S46" s="4">
        <v>3733635</v>
      </c>
      <c r="T46" s="4">
        <v>4226438</v>
      </c>
      <c r="U46" s="3">
        <f t="shared" si="15"/>
        <v>8706913</v>
      </c>
      <c r="V46" s="3">
        <f t="shared" si="16"/>
        <v>7507199</v>
      </c>
      <c r="W46" s="3">
        <f t="shared" si="17"/>
        <v>10915753</v>
      </c>
      <c r="X46" s="3">
        <f t="shared" si="18"/>
        <v>23729143</v>
      </c>
      <c r="Y46" s="3">
        <f t="shared" si="19"/>
        <v>11107124</v>
      </c>
      <c r="Z46" s="4"/>
      <c r="AA46" s="4"/>
      <c r="AB46" s="4"/>
      <c r="AC46" s="4"/>
      <c r="AD46" s="4"/>
      <c r="AE46" s="17" t="s">
        <v>100</v>
      </c>
      <c r="AF46" s="8"/>
      <c r="AG46" s="4">
        <v>8706913</v>
      </c>
      <c r="AH46" s="4">
        <v>7507199</v>
      </c>
      <c r="AI46" s="4">
        <v>10915753</v>
      </c>
      <c r="AJ46" s="4">
        <v>23729143</v>
      </c>
      <c r="AK46" s="4">
        <v>11107124</v>
      </c>
    </row>
    <row r="47" spans="4:37">
      <c r="D47" s="17" t="s">
        <v>101</v>
      </c>
      <c r="E47" s="27"/>
      <c r="F47" s="27"/>
      <c r="G47" s="5">
        <v>238</v>
      </c>
      <c r="H47" s="5">
        <v>67</v>
      </c>
      <c r="I47" s="5">
        <v>775</v>
      </c>
      <c r="J47" s="4">
        <v>75211</v>
      </c>
      <c r="K47" s="4">
        <v>225255</v>
      </c>
      <c r="L47" s="4">
        <v>53205</v>
      </c>
      <c r="M47" s="4">
        <v>117419</v>
      </c>
      <c r="N47" s="4">
        <v>39917</v>
      </c>
      <c r="O47" s="4">
        <v>187595</v>
      </c>
      <c r="P47" s="4">
        <v>79676</v>
      </c>
      <c r="Q47" s="4">
        <v>158912</v>
      </c>
      <c r="R47" s="4">
        <v>50113</v>
      </c>
      <c r="S47" s="4">
        <v>1036124</v>
      </c>
      <c r="T47" s="4">
        <v>824276</v>
      </c>
      <c r="U47" s="3">
        <f t="shared" si="15"/>
        <v>361444</v>
      </c>
      <c r="V47" s="3">
        <f t="shared" si="16"/>
        <v>408692</v>
      </c>
      <c r="W47" s="3">
        <f t="shared" si="17"/>
        <v>1257273</v>
      </c>
      <c r="X47" s="3">
        <f t="shared" si="18"/>
        <v>788003</v>
      </c>
      <c r="Y47" s="3">
        <f t="shared" si="19"/>
        <v>860793</v>
      </c>
      <c r="Z47" s="4"/>
      <c r="AA47" s="4"/>
      <c r="AB47" s="4"/>
      <c r="AC47" s="4"/>
      <c r="AD47" s="4"/>
      <c r="AE47" s="17" t="s">
        <v>101</v>
      </c>
      <c r="AF47" s="8"/>
      <c r="AG47" s="4">
        <v>361444</v>
      </c>
      <c r="AH47" s="4">
        <v>408692</v>
      </c>
      <c r="AI47" s="4">
        <v>1257273</v>
      </c>
      <c r="AJ47" s="4">
        <v>788003</v>
      </c>
      <c r="AK47" s="4">
        <v>860793</v>
      </c>
    </row>
    <row r="48" spans="4:37">
      <c r="D48" s="17" t="s">
        <v>102</v>
      </c>
      <c r="E48" s="27"/>
      <c r="F48" s="27"/>
      <c r="G48" s="4">
        <v>3503</v>
      </c>
      <c r="H48" s="4">
        <v>2055</v>
      </c>
      <c r="I48" s="4">
        <v>2853</v>
      </c>
      <c r="J48" s="4">
        <v>113937</v>
      </c>
      <c r="K48" s="4">
        <v>83384</v>
      </c>
      <c r="L48" s="4">
        <v>295237</v>
      </c>
      <c r="M48" s="4">
        <v>286653</v>
      </c>
      <c r="N48" s="4">
        <v>245561</v>
      </c>
      <c r="O48" s="4">
        <v>209933</v>
      </c>
      <c r="P48" s="4">
        <v>387853</v>
      </c>
      <c r="Q48" s="4">
        <v>463701</v>
      </c>
      <c r="R48" s="4">
        <v>398530</v>
      </c>
      <c r="S48" s="4">
        <v>744423</v>
      </c>
      <c r="T48" s="4">
        <v>378252</v>
      </c>
      <c r="U48" s="3">
        <f t="shared" si="15"/>
        <v>481510</v>
      </c>
      <c r="V48" s="3">
        <f t="shared" si="16"/>
        <v>478426</v>
      </c>
      <c r="W48" s="3">
        <f t="shared" si="17"/>
        <v>548579</v>
      </c>
      <c r="X48" s="3">
        <f t="shared" si="18"/>
        <v>796022</v>
      </c>
      <c r="Y48" s="3">
        <f t="shared" si="19"/>
        <v>648408</v>
      </c>
      <c r="Z48" s="4"/>
      <c r="AA48" s="4"/>
      <c r="AB48" s="4"/>
      <c r="AC48" s="4"/>
      <c r="AD48" s="4"/>
      <c r="AE48" s="17" t="s">
        <v>102</v>
      </c>
      <c r="AF48" s="8"/>
      <c r="AG48" s="4">
        <v>481510</v>
      </c>
      <c r="AH48" s="4">
        <v>478426</v>
      </c>
      <c r="AI48" s="4">
        <v>548579</v>
      </c>
      <c r="AJ48" s="4">
        <v>796022</v>
      </c>
      <c r="AK48" s="4">
        <v>648408</v>
      </c>
    </row>
    <row r="49" spans="4:37">
      <c r="D49" s="17" t="s">
        <v>103</v>
      </c>
      <c r="E49" s="27"/>
      <c r="F49" s="27"/>
      <c r="G49" s="5">
        <v>318</v>
      </c>
      <c r="H49" s="5">
        <v>624</v>
      </c>
      <c r="I49" s="4">
        <v>1572</v>
      </c>
      <c r="J49" s="4">
        <v>14745</v>
      </c>
      <c r="K49" s="4">
        <v>18664</v>
      </c>
      <c r="L49" s="4">
        <v>24465</v>
      </c>
      <c r="M49" s="4">
        <v>40567</v>
      </c>
      <c r="N49" s="4">
        <v>49328</v>
      </c>
      <c r="O49" s="4">
        <v>95436</v>
      </c>
      <c r="P49" s="4">
        <v>122129</v>
      </c>
      <c r="Q49" s="4">
        <v>158701</v>
      </c>
      <c r="R49" s="4">
        <v>212634</v>
      </c>
      <c r="S49" s="4">
        <v>262346</v>
      </c>
      <c r="T49" s="4">
        <v>294643</v>
      </c>
      <c r="U49" s="3">
        <f t="shared" si="15"/>
        <v>252288</v>
      </c>
      <c r="V49" s="3">
        <f t="shared" si="16"/>
        <v>247937</v>
      </c>
      <c r="W49" s="3">
        <f t="shared" si="17"/>
        <v>313100</v>
      </c>
      <c r="X49" s="3">
        <f t="shared" si="18"/>
        <v>797457</v>
      </c>
      <c r="Y49" s="3">
        <f t="shared" si="19"/>
        <v>306209</v>
      </c>
      <c r="Z49" s="4"/>
      <c r="AA49" s="4"/>
      <c r="AB49" s="4"/>
      <c r="AC49" s="4"/>
      <c r="AD49" s="4"/>
      <c r="AE49" s="17" t="s">
        <v>103</v>
      </c>
      <c r="AF49" s="8"/>
      <c r="AG49" s="4">
        <v>252288</v>
      </c>
      <c r="AH49" s="4">
        <v>247937</v>
      </c>
      <c r="AI49" s="4">
        <v>313100</v>
      </c>
      <c r="AJ49" s="4">
        <v>797457</v>
      </c>
      <c r="AK49" s="4">
        <v>306209</v>
      </c>
    </row>
    <row r="50" spans="4:37">
      <c r="D50" s="17" t="s">
        <v>104</v>
      </c>
      <c r="E50" s="27"/>
      <c r="F50" s="27"/>
      <c r="G50" s="5">
        <v>0</v>
      </c>
      <c r="H50" s="5">
        <v>0</v>
      </c>
      <c r="I50" s="5">
        <v>198</v>
      </c>
      <c r="J50" s="4">
        <v>13723</v>
      </c>
      <c r="K50" s="4">
        <v>19204</v>
      </c>
      <c r="L50" s="4">
        <v>55606</v>
      </c>
      <c r="M50" s="4">
        <v>161534</v>
      </c>
      <c r="N50" s="4">
        <v>328306</v>
      </c>
      <c r="O50" s="4">
        <v>332805</v>
      </c>
      <c r="P50" s="4">
        <v>345448</v>
      </c>
      <c r="Q50" s="4">
        <v>204745</v>
      </c>
      <c r="R50" s="4">
        <v>106756</v>
      </c>
      <c r="S50" s="4">
        <v>159606</v>
      </c>
      <c r="T50" s="4">
        <v>308755</v>
      </c>
      <c r="U50" s="3">
        <f t="shared" si="15"/>
        <v>261634</v>
      </c>
      <c r="V50" s="3">
        <f t="shared" si="16"/>
        <v>429777</v>
      </c>
      <c r="W50" s="3">
        <f t="shared" si="17"/>
        <v>640130</v>
      </c>
      <c r="X50" s="3">
        <f t="shared" si="18"/>
        <v>772615</v>
      </c>
      <c r="Y50" s="3">
        <f t="shared" si="19"/>
        <v>460509</v>
      </c>
      <c r="Z50" s="4"/>
      <c r="AA50" s="4"/>
      <c r="AB50" s="4"/>
      <c r="AC50" s="4"/>
      <c r="AD50" s="4"/>
      <c r="AE50" s="17" t="s">
        <v>104</v>
      </c>
      <c r="AF50" s="8"/>
      <c r="AG50" s="4">
        <v>261634</v>
      </c>
      <c r="AH50" s="4">
        <v>429777</v>
      </c>
      <c r="AI50" s="4">
        <v>640130</v>
      </c>
      <c r="AJ50" s="4">
        <v>772615</v>
      </c>
      <c r="AK50" s="4">
        <v>460509</v>
      </c>
    </row>
    <row r="51" spans="4:37">
      <c r="D51" s="17" t="s">
        <v>105</v>
      </c>
      <c r="E51" s="27"/>
      <c r="F51" s="27"/>
      <c r="G51" s="5">
        <v>0</v>
      </c>
      <c r="H51" s="5">
        <v>0</v>
      </c>
      <c r="I51" s="5">
        <v>0</v>
      </c>
      <c r="J51" s="5">
        <v>0</v>
      </c>
      <c r="K51" s="5">
        <v>0</v>
      </c>
      <c r="L51" s="5">
        <v>0</v>
      </c>
      <c r="M51" s="5">
        <v>0</v>
      </c>
      <c r="N51" s="5">
        <v>0</v>
      </c>
      <c r="O51" s="5">
        <v>0</v>
      </c>
      <c r="P51" s="5">
        <v>0</v>
      </c>
      <c r="Q51" s="5">
        <v>0</v>
      </c>
      <c r="R51" s="5">
        <v>0</v>
      </c>
      <c r="S51" s="5">
        <v>0</v>
      </c>
      <c r="T51" s="5">
        <v>0</v>
      </c>
      <c r="U51" s="3">
        <f t="shared" si="15"/>
        <v>0</v>
      </c>
      <c r="V51" s="3">
        <f t="shared" si="16"/>
        <v>0</v>
      </c>
      <c r="W51" s="3">
        <f t="shared" si="17"/>
        <v>0</v>
      </c>
      <c r="X51" s="3">
        <f t="shared" si="18"/>
        <v>0</v>
      </c>
      <c r="Y51" s="3">
        <f t="shared" si="19"/>
        <v>0</v>
      </c>
      <c r="Z51" s="5"/>
      <c r="AA51" s="5"/>
      <c r="AB51" s="5"/>
      <c r="AC51" s="5"/>
      <c r="AD51" s="5"/>
      <c r="AE51" s="17" t="s">
        <v>105</v>
      </c>
      <c r="AF51" s="8"/>
      <c r="AG51" s="5">
        <v>0</v>
      </c>
      <c r="AH51" s="5">
        <v>0</v>
      </c>
      <c r="AI51" s="5">
        <v>0</v>
      </c>
      <c r="AJ51" s="5">
        <v>0</v>
      </c>
      <c r="AK51" s="5">
        <v>0</v>
      </c>
    </row>
    <row r="52" spans="4:37" ht="30">
      <c r="D52" s="17" t="s">
        <v>106</v>
      </c>
      <c r="E52" s="27"/>
      <c r="F52" s="27"/>
      <c r="G52" s="5">
        <v>0</v>
      </c>
      <c r="H52" s="5">
        <v>0</v>
      </c>
      <c r="I52" s="5">
        <v>0</v>
      </c>
      <c r="J52" s="5">
        <v>0</v>
      </c>
      <c r="K52" s="5">
        <v>0</v>
      </c>
      <c r="L52" s="5">
        <v>0</v>
      </c>
      <c r="M52" s="5">
        <v>0</v>
      </c>
      <c r="N52" s="5">
        <v>0</v>
      </c>
      <c r="O52" s="5">
        <v>0</v>
      </c>
      <c r="P52" s="5">
        <v>0</v>
      </c>
      <c r="Q52" s="5">
        <v>0</v>
      </c>
      <c r="R52" s="5">
        <v>0</v>
      </c>
      <c r="S52" s="5">
        <v>0</v>
      </c>
      <c r="T52" s="5">
        <v>0</v>
      </c>
      <c r="U52" s="3">
        <f t="shared" si="15"/>
        <v>0</v>
      </c>
      <c r="V52" s="3">
        <f t="shared" si="16"/>
        <v>0</v>
      </c>
      <c r="W52" s="3">
        <f t="shared" si="17"/>
        <v>0</v>
      </c>
      <c r="X52" s="3">
        <f t="shared" si="18"/>
        <v>0</v>
      </c>
      <c r="Y52" s="3">
        <f t="shared" si="19"/>
        <v>0</v>
      </c>
      <c r="Z52" s="5"/>
      <c r="AA52" s="5"/>
      <c r="AB52" s="5"/>
      <c r="AC52" s="5"/>
      <c r="AD52" s="5"/>
      <c r="AE52" s="17" t="s">
        <v>106</v>
      </c>
      <c r="AF52" s="8"/>
      <c r="AG52" s="5">
        <v>0</v>
      </c>
      <c r="AH52" s="5">
        <v>0</v>
      </c>
      <c r="AI52" s="5">
        <v>0</v>
      </c>
      <c r="AJ52" s="5">
        <v>0</v>
      </c>
      <c r="AK52" s="5">
        <v>0</v>
      </c>
    </row>
    <row r="53" spans="4:37">
      <c r="D53" s="17" t="s">
        <v>107</v>
      </c>
      <c r="E53" s="27"/>
      <c r="F53" s="27"/>
      <c r="G53" s="5">
        <v>0</v>
      </c>
      <c r="H53" s="5">
        <v>0</v>
      </c>
      <c r="I53" s="5">
        <v>0</v>
      </c>
      <c r="J53" s="5">
        <v>0</v>
      </c>
      <c r="K53" s="5">
        <v>0</v>
      </c>
      <c r="L53" s="5">
        <v>0</v>
      </c>
      <c r="M53" s="5">
        <v>0</v>
      </c>
      <c r="N53" s="5">
        <v>0</v>
      </c>
      <c r="O53" s="5">
        <v>0</v>
      </c>
      <c r="P53" s="5">
        <v>0</v>
      </c>
      <c r="Q53" s="5">
        <v>0</v>
      </c>
      <c r="R53" s="4">
        <v>14312</v>
      </c>
      <c r="S53" s="4">
        <v>5433</v>
      </c>
      <c r="T53" s="4">
        <v>2863</v>
      </c>
      <c r="U53" s="3">
        <f t="shared" si="15"/>
        <v>9930</v>
      </c>
      <c r="V53" s="3">
        <f t="shared" si="16"/>
        <v>27406</v>
      </c>
      <c r="W53" s="3">
        <f t="shared" si="17"/>
        <v>34564</v>
      </c>
      <c r="X53" s="3">
        <f t="shared" si="18"/>
        <v>16952</v>
      </c>
      <c r="Y53" s="3">
        <f t="shared" si="19"/>
        <v>16975</v>
      </c>
      <c r="Z53" s="5"/>
      <c r="AA53" s="5"/>
      <c r="AB53" s="5"/>
      <c r="AC53" s="5"/>
      <c r="AD53" s="5"/>
      <c r="AE53" s="17" t="s">
        <v>107</v>
      </c>
      <c r="AF53" s="8"/>
      <c r="AG53" s="4">
        <v>9930</v>
      </c>
      <c r="AH53" s="4">
        <v>27406</v>
      </c>
      <c r="AI53" s="4">
        <v>34564</v>
      </c>
      <c r="AJ53" s="4">
        <v>16952</v>
      </c>
      <c r="AK53" s="4">
        <v>16975</v>
      </c>
    </row>
    <row r="54" spans="4:37">
      <c r="D54" s="17" t="s">
        <v>108</v>
      </c>
      <c r="E54" s="27"/>
      <c r="F54" s="27"/>
      <c r="G54" s="5">
        <v>193</v>
      </c>
      <c r="H54" s="5">
        <v>0</v>
      </c>
      <c r="I54" s="5">
        <v>14</v>
      </c>
      <c r="J54" s="4">
        <v>68926</v>
      </c>
      <c r="K54" s="4">
        <v>25735</v>
      </c>
      <c r="L54" s="4">
        <v>33874</v>
      </c>
      <c r="M54" s="4">
        <v>509641</v>
      </c>
      <c r="N54" s="4">
        <v>401189</v>
      </c>
      <c r="O54" s="4">
        <v>105795</v>
      </c>
      <c r="P54" s="4">
        <v>2045822</v>
      </c>
      <c r="Q54" s="4">
        <v>134165</v>
      </c>
      <c r="R54" s="4">
        <v>95877</v>
      </c>
      <c r="S54" s="4">
        <v>140603</v>
      </c>
      <c r="T54" s="4">
        <v>442135</v>
      </c>
      <c r="U54" s="3">
        <f t="shared" si="15"/>
        <v>300070</v>
      </c>
      <c r="V54" s="3">
        <f t="shared" si="16"/>
        <v>237392</v>
      </c>
      <c r="W54" s="3">
        <f t="shared" si="17"/>
        <v>328061</v>
      </c>
      <c r="X54" s="3">
        <f t="shared" si="18"/>
        <v>1047159</v>
      </c>
      <c r="Y54" s="3">
        <f t="shared" si="19"/>
        <v>418551</v>
      </c>
      <c r="Z54" s="4"/>
      <c r="AA54" s="4"/>
      <c r="AB54" s="4"/>
      <c r="AC54" s="4"/>
      <c r="AD54" s="4"/>
      <c r="AE54" s="17" t="s">
        <v>108</v>
      </c>
      <c r="AF54" s="8"/>
      <c r="AG54" s="4">
        <v>300070</v>
      </c>
      <c r="AH54" s="4">
        <v>237392</v>
      </c>
      <c r="AI54" s="4">
        <v>328061</v>
      </c>
      <c r="AJ54" s="4">
        <v>1047159</v>
      </c>
      <c r="AK54" s="4">
        <v>418551</v>
      </c>
    </row>
    <row r="55" spans="4:37">
      <c r="D55" s="17" t="s">
        <v>109</v>
      </c>
      <c r="E55" s="27"/>
      <c r="F55" s="27"/>
      <c r="G55" s="5">
        <v>0</v>
      </c>
      <c r="H55" s="5">
        <v>0</v>
      </c>
      <c r="I55" s="5">
        <v>0</v>
      </c>
      <c r="J55" s="5">
        <v>0</v>
      </c>
      <c r="K55" s="5">
        <v>0</v>
      </c>
      <c r="L55" s="4">
        <v>10205</v>
      </c>
      <c r="M55" s="4">
        <v>14181</v>
      </c>
      <c r="N55" s="4">
        <v>11578</v>
      </c>
      <c r="O55" s="4">
        <v>11212</v>
      </c>
      <c r="P55" s="4">
        <v>13213</v>
      </c>
      <c r="Q55" s="4">
        <v>17171</v>
      </c>
      <c r="R55" s="4">
        <v>9746</v>
      </c>
      <c r="S55" s="4">
        <v>14918</v>
      </c>
      <c r="T55" s="4">
        <v>8151</v>
      </c>
      <c r="U55" s="3">
        <f t="shared" si="15"/>
        <v>6239</v>
      </c>
      <c r="V55" s="3">
        <f t="shared" si="16"/>
        <v>3111</v>
      </c>
      <c r="W55" s="3">
        <f t="shared" si="17"/>
        <v>5847</v>
      </c>
      <c r="X55" s="3">
        <f t="shared" si="18"/>
        <v>23756</v>
      </c>
      <c r="Y55" s="3">
        <f t="shared" si="19"/>
        <v>5199</v>
      </c>
      <c r="Z55" s="5"/>
      <c r="AA55" s="5"/>
      <c r="AB55" s="5"/>
      <c r="AC55" s="5"/>
      <c r="AD55" s="5"/>
      <c r="AE55" s="17" t="s">
        <v>109</v>
      </c>
      <c r="AF55" s="8"/>
      <c r="AG55" s="4">
        <v>6239</v>
      </c>
      <c r="AH55" s="4">
        <v>3111</v>
      </c>
      <c r="AI55" s="4">
        <v>5847</v>
      </c>
      <c r="AJ55" s="4">
        <v>23756</v>
      </c>
      <c r="AK55" s="4">
        <v>5199</v>
      </c>
    </row>
    <row r="56" spans="4:37">
      <c r="D56" s="17" t="s">
        <v>110</v>
      </c>
      <c r="E56" s="27"/>
      <c r="F56" s="27"/>
      <c r="G56" s="5">
        <v>0</v>
      </c>
      <c r="H56" s="5">
        <v>0</v>
      </c>
      <c r="I56" s="5">
        <v>322</v>
      </c>
      <c r="J56" s="4">
        <v>21055</v>
      </c>
      <c r="K56" s="4">
        <v>40406</v>
      </c>
      <c r="L56" s="4">
        <v>73684</v>
      </c>
      <c r="M56" s="4">
        <v>86955</v>
      </c>
      <c r="N56" s="4">
        <v>73789</v>
      </c>
      <c r="O56" s="4">
        <v>48353</v>
      </c>
      <c r="P56" s="4">
        <v>90864</v>
      </c>
      <c r="Q56" s="4">
        <v>214570</v>
      </c>
      <c r="R56" s="4">
        <v>349360</v>
      </c>
      <c r="S56" s="4">
        <v>399761</v>
      </c>
      <c r="T56" s="4">
        <v>705691</v>
      </c>
      <c r="U56" s="3">
        <f t="shared" si="15"/>
        <v>761404</v>
      </c>
      <c r="V56" s="3">
        <f t="shared" si="16"/>
        <v>806604</v>
      </c>
      <c r="W56" s="3">
        <f t="shared" si="17"/>
        <v>1133445</v>
      </c>
      <c r="X56" s="3">
        <f t="shared" si="18"/>
        <v>1740567</v>
      </c>
      <c r="Y56" s="3">
        <f t="shared" si="19"/>
        <v>1812955</v>
      </c>
      <c r="Z56" s="4"/>
      <c r="AA56" s="4"/>
      <c r="AB56" s="4"/>
      <c r="AC56" s="4"/>
      <c r="AD56" s="4"/>
      <c r="AE56" s="17" t="s">
        <v>110</v>
      </c>
      <c r="AF56" s="8"/>
      <c r="AG56" s="4">
        <v>761404</v>
      </c>
      <c r="AH56" s="4">
        <v>806604</v>
      </c>
      <c r="AI56" s="4">
        <v>1133445</v>
      </c>
      <c r="AJ56" s="4">
        <v>1740567</v>
      </c>
      <c r="AK56" s="4">
        <v>1812955</v>
      </c>
    </row>
    <row r="57" spans="4:37">
      <c r="D57" s="17" t="s">
        <v>111</v>
      </c>
      <c r="E57" s="27"/>
      <c r="F57" s="27"/>
      <c r="G57" s="5">
        <v>0</v>
      </c>
      <c r="H57" s="5">
        <v>0</v>
      </c>
      <c r="I57" s="5">
        <v>0</v>
      </c>
      <c r="J57" s="5">
        <v>0</v>
      </c>
      <c r="K57" s="5">
        <v>0</v>
      </c>
      <c r="L57" s="5">
        <v>0</v>
      </c>
      <c r="M57" s="5">
        <v>0</v>
      </c>
      <c r="N57" s="5">
        <v>0</v>
      </c>
      <c r="O57" s="5">
        <v>0</v>
      </c>
      <c r="P57" s="5">
        <v>0</v>
      </c>
      <c r="Q57" s="5">
        <v>0</v>
      </c>
      <c r="R57" s="5">
        <v>0</v>
      </c>
      <c r="S57" s="5">
        <v>0</v>
      </c>
      <c r="T57" s="5">
        <v>0</v>
      </c>
      <c r="U57" s="3">
        <f t="shared" si="15"/>
        <v>0</v>
      </c>
      <c r="V57" s="3">
        <f t="shared" si="16"/>
        <v>0</v>
      </c>
      <c r="W57" s="3">
        <f t="shared" si="17"/>
        <v>0</v>
      </c>
      <c r="X57" s="3">
        <f t="shared" si="18"/>
        <v>0</v>
      </c>
      <c r="Y57" s="3">
        <f t="shared" si="19"/>
        <v>0</v>
      </c>
      <c r="Z57" s="5"/>
      <c r="AA57" s="5"/>
      <c r="AB57" s="5"/>
      <c r="AC57" s="5"/>
      <c r="AD57" s="5"/>
      <c r="AE57" s="17" t="s">
        <v>111</v>
      </c>
      <c r="AF57" s="8"/>
      <c r="AG57" s="5">
        <v>0</v>
      </c>
      <c r="AH57" s="5">
        <v>0</v>
      </c>
      <c r="AI57" s="5">
        <v>0</v>
      </c>
      <c r="AJ57" s="5">
        <v>0</v>
      </c>
      <c r="AK57" s="5">
        <v>0</v>
      </c>
    </row>
    <row r="58" spans="4:37">
      <c r="D58" s="17" t="s">
        <v>112</v>
      </c>
      <c r="E58" s="27"/>
      <c r="F58" s="27"/>
      <c r="G58" s="5">
        <v>0</v>
      </c>
      <c r="H58" s="5">
        <v>0</v>
      </c>
      <c r="I58" s="5">
        <v>0</v>
      </c>
      <c r="J58" s="5">
        <v>0</v>
      </c>
      <c r="K58" s="5">
        <v>0</v>
      </c>
      <c r="L58" s="5">
        <v>0</v>
      </c>
      <c r="M58" s="5">
        <v>0</v>
      </c>
      <c r="N58" s="5">
        <v>0</v>
      </c>
      <c r="O58" s="5">
        <v>0</v>
      </c>
      <c r="P58" s="5">
        <v>0</v>
      </c>
      <c r="Q58" s="5">
        <v>0</v>
      </c>
      <c r="R58" s="5">
        <v>0</v>
      </c>
      <c r="S58" s="5">
        <v>0</v>
      </c>
      <c r="T58" s="5">
        <v>0</v>
      </c>
      <c r="U58" s="3">
        <f t="shared" si="15"/>
        <v>0</v>
      </c>
      <c r="V58" s="3">
        <f t="shared" si="16"/>
        <v>0</v>
      </c>
      <c r="W58" s="3">
        <f t="shared" si="17"/>
        <v>0</v>
      </c>
      <c r="X58" s="3">
        <f t="shared" si="18"/>
        <v>0</v>
      </c>
      <c r="Y58" s="3">
        <f t="shared" si="19"/>
        <v>0</v>
      </c>
      <c r="Z58" s="5"/>
      <c r="AA58" s="5"/>
      <c r="AB58" s="5"/>
      <c r="AC58" s="5"/>
      <c r="AD58" s="5"/>
      <c r="AE58" s="17" t="s">
        <v>112</v>
      </c>
      <c r="AF58" s="8"/>
      <c r="AG58" s="5">
        <v>0</v>
      </c>
      <c r="AH58" s="5">
        <v>0</v>
      </c>
      <c r="AI58" s="5">
        <v>0</v>
      </c>
      <c r="AJ58" s="5">
        <v>0</v>
      </c>
      <c r="AK58" s="5">
        <v>0</v>
      </c>
    </row>
    <row r="59" spans="4:37">
      <c r="D59" s="14" t="s">
        <v>113</v>
      </c>
      <c r="E59" s="24"/>
      <c r="F59" s="24"/>
      <c r="G59" s="4">
        <v>101452</v>
      </c>
      <c r="H59" s="4">
        <v>88953</v>
      </c>
      <c r="I59" s="4">
        <v>70212</v>
      </c>
      <c r="J59" s="4">
        <v>264977</v>
      </c>
      <c r="K59" s="4">
        <v>37768</v>
      </c>
      <c r="L59" s="4">
        <v>539494</v>
      </c>
      <c r="M59" s="4">
        <v>2029187</v>
      </c>
      <c r="N59" s="4">
        <v>2914486</v>
      </c>
      <c r="O59" s="4">
        <v>3076196</v>
      </c>
      <c r="P59" s="4">
        <v>2346896</v>
      </c>
      <c r="Q59" s="4">
        <v>1106985</v>
      </c>
      <c r="R59" s="4">
        <v>1047226</v>
      </c>
      <c r="S59" s="4">
        <v>1391271</v>
      </c>
      <c r="T59" s="4">
        <v>2104882</v>
      </c>
      <c r="U59" s="3">
        <f t="shared" si="15"/>
        <v>14963908</v>
      </c>
      <c r="V59" s="3">
        <f t="shared" si="16"/>
        <v>27005196</v>
      </c>
      <c r="W59" s="3">
        <f t="shared" si="17"/>
        <v>20316431</v>
      </c>
      <c r="X59" s="3">
        <f t="shared" si="18"/>
        <v>13996481</v>
      </c>
      <c r="Y59" s="3">
        <f t="shared" si="19"/>
        <v>11837189</v>
      </c>
      <c r="Z59" s="5"/>
      <c r="AA59" s="5"/>
      <c r="AB59" s="5"/>
      <c r="AC59" s="5"/>
      <c r="AD59" s="5"/>
      <c r="AE59" s="14" t="s">
        <v>113</v>
      </c>
      <c r="AF59" s="8"/>
      <c r="AG59" s="4">
        <v>14963908</v>
      </c>
      <c r="AH59" s="4">
        <v>27005196</v>
      </c>
      <c r="AI59" s="4">
        <v>20316431</v>
      </c>
      <c r="AJ59" s="4">
        <v>13996481</v>
      </c>
      <c r="AK59" s="4">
        <v>11837189</v>
      </c>
    </row>
    <row r="60" spans="4:37">
      <c r="D60" s="17" t="s">
        <v>114</v>
      </c>
      <c r="E60" s="27"/>
      <c r="F60" s="27"/>
      <c r="G60" s="5">
        <v>0</v>
      </c>
      <c r="H60" s="5">
        <v>0</v>
      </c>
      <c r="I60" s="5">
        <v>0</v>
      </c>
      <c r="J60" s="5">
        <v>0</v>
      </c>
      <c r="K60" s="4">
        <v>9992</v>
      </c>
      <c r="L60" s="5">
        <v>0</v>
      </c>
      <c r="M60" s="5">
        <v>0</v>
      </c>
      <c r="N60" s="5">
        <v>0</v>
      </c>
      <c r="O60" s="5">
        <v>0</v>
      </c>
      <c r="P60" s="5">
        <v>0</v>
      </c>
      <c r="Q60" s="5">
        <v>0</v>
      </c>
      <c r="R60" s="5">
        <v>0</v>
      </c>
      <c r="S60" s="5">
        <v>0</v>
      </c>
      <c r="T60" s="5">
        <v>0</v>
      </c>
      <c r="U60" s="3">
        <f t="shared" si="15"/>
        <v>1647092</v>
      </c>
      <c r="V60" s="3">
        <f t="shared" si="16"/>
        <v>6652492</v>
      </c>
      <c r="W60" s="3">
        <f t="shared" si="17"/>
        <v>2637988</v>
      </c>
      <c r="X60" s="3">
        <f t="shared" si="18"/>
        <v>0</v>
      </c>
      <c r="Y60" s="3">
        <f t="shared" si="19"/>
        <v>0</v>
      </c>
      <c r="Z60" s="5"/>
      <c r="AA60" s="5"/>
      <c r="AB60" s="5"/>
      <c r="AC60" s="5"/>
      <c r="AD60" s="5"/>
      <c r="AE60" s="17" t="s">
        <v>114</v>
      </c>
      <c r="AF60" s="8"/>
      <c r="AG60" s="4">
        <v>1647092</v>
      </c>
      <c r="AH60" s="4">
        <v>6652492</v>
      </c>
      <c r="AI60" s="4">
        <v>2637988</v>
      </c>
      <c r="AJ60" s="5">
        <v>0</v>
      </c>
      <c r="AK60" s="5">
        <v>0</v>
      </c>
    </row>
    <row r="61" spans="4:37">
      <c r="D61" s="17" t="s">
        <v>115</v>
      </c>
      <c r="E61" s="27"/>
      <c r="F61" s="27"/>
      <c r="G61" s="5">
        <v>0</v>
      </c>
      <c r="H61" s="5">
        <v>0</v>
      </c>
      <c r="I61" s="5">
        <v>0</v>
      </c>
      <c r="J61" s="5">
        <v>0</v>
      </c>
      <c r="K61" s="5">
        <v>0</v>
      </c>
      <c r="L61" s="5">
        <v>0</v>
      </c>
      <c r="M61" s="5">
        <v>0</v>
      </c>
      <c r="N61" s="5">
        <v>0</v>
      </c>
      <c r="O61" s="5">
        <v>0</v>
      </c>
      <c r="P61" s="5">
        <v>0</v>
      </c>
      <c r="Q61" s="5">
        <v>0</v>
      </c>
      <c r="R61" s="4">
        <v>181521</v>
      </c>
      <c r="S61" s="4">
        <v>280768</v>
      </c>
      <c r="T61" s="4">
        <v>386454</v>
      </c>
      <c r="U61" s="3">
        <f t="shared" si="15"/>
        <v>451101</v>
      </c>
      <c r="V61" s="3">
        <f t="shared" si="16"/>
        <v>427329</v>
      </c>
      <c r="W61" s="3">
        <f t="shared" si="17"/>
        <v>223664</v>
      </c>
      <c r="X61" s="3">
        <f t="shared" si="18"/>
        <v>410408</v>
      </c>
      <c r="Y61" s="3">
        <f t="shared" si="19"/>
        <v>531620</v>
      </c>
      <c r="Z61" s="5"/>
      <c r="AA61" s="5"/>
      <c r="AB61" s="5"/>
      <c r="AC61" s="5"/>
      <c r="AD61" s="5"/>
      <c r="AE61" s="17" t="s">
        <v>115</v>
      </c>
      <c r="AF61" s="8"/>
      <c r="AG61" s="4">
        <v>451101</v>
      </c>
      <c r="AH61" s="4">
        <v>427329</v>
      </c>
      <c r="AI61" s="4">
        <v>223664</v>
      </c>
      <c r="AJ61" s="4">
        <v>410408</v>
      </c>
      <c r="AK61" s="4">
        <v>531620</v>
      </c>
    </row>
    <row r="62" spans="4:37">
      <c r="D62" s="17" t="s">
        <v>116</v>
      </c>
      <c r="E62" s="27"/>
      <c r="F62" s="27"/>
      <c r="G62" s="5">
        <v>0</v>
      </c>
      <c r="H62" s="5">
        <v>0</v>
      </c>
      <c r="I62" s="5">
        <v>0</v>
      </c>
      <c r="J62" s="5">
        <v>0</v>
      </c>
      <c r="K62" s="5">
        <v>0</v>
      </c>
      <c r="L62" s="5">
        <v>0</v>
      </c>
      <c r="M62" s="5">
        <v>0</v>
      </c>
      <c r="N62" s="5">
        <v>0</v>
      </c>
      <c r="O62" s="5">
        <v>0</v>
      </c>
      <c r="P62" s="5">
        <v>0</v>
      </c>
      <c r="Q62" s="5">
        <v>0</v>
      </c>
      <c r="R62" s="5">
        <v>0</v>
      </c>
      <c r="S62" s="5">
        <v>0</v>
      </c>
      <c r="T62" s="5">
        <v>0</v>
      </c>
      <c r="U62" s="3">
        <f t="shared" si="15"/>
        <v>0</v>
      </c>
      <c r="V62" s="3">
        <f t="shared" si="16"/>
        <v>0</v>
      </c>
      <c r="W62" s="3">
        <f t="shared" si="17"/>
        <v>0</v>
      </c>
      <c r="X62" s="3">
        <f t="shared" si="18"/>
        <v>0</v>
      </c>
      <c r="Y62" s="3">
        <f t="shared" si="19"/>
        <v>0</v>
      </c>
      <c r="Z62" s="5"/>
      <c r="AA62" s="5"/>
      <c r="AB62" s="5"/>
      <c r="AC62" s="5"/>
      <c r="AD62" s="5"/>
      <c r="AE62" s="17" t="s">
        <v>116</v>
      </c>
      <c r="AF62" s="8"/>
      <c r="AG62" s="5">
        <v>0</v>
      </c>
      <c r="AH62" s="5">
        <v>0</v>
      </c>
      <c r="AI62" s="5">
        <v>0</v>
      </c>
      <c r="AJ62" s="5">
        <v>0</v>
      </c>
      <c r="AK62" s="5">
        <v>0</v>
      </c>
    </row>
    <row r="63" spans="4:37">
      <c r="D63" s="17" t="s">
        <v>117</v>
      </c>
      <c r="E63" s="27"/>
      <c r="F63" s="27"/>
      <c r="G63" s="5">
        <v>0</v>
      </c>
      <c r="H63" s="5">
        <v>0</v>
      </c>
      <c r="I63" s="5">
        <v>0</v>
      </c>
      <c r="J63" s="5">
        <v>0</v>
      </c>
      <c r="K63" s="5">
        <v>0</v>
      </c>
      <c r="L63" s="5">
        <v>0</v>
      </c>
      <c r="M63" s="5">
        <v>0</v>
      </c>
      <c r="N63" s="5">
        <v>0</v>
      </c>
      <c r="O63" s="5">
        <v>0</v>
      </c>
      <c r="P63" s="5">
        <v>0</v>
      </c>
      <c r="Q63" s="5">
        <v>0</v>
      </c>
      <c r="R63" s="5">
        <v>0</v>
      </c>
      <c r="S63" s="5">
        <v>0</v>
      </c>
      <c r="T63" s="5">
        <v>0</v>
      </c>
      <c r="U63" s="3">
        <f t="shared" si="15"/>
        <v>0</v>
      </c>
      <c r="V63" s="3">
        <f t="shared" si="16"/>
        <v>0</v>
      </c>
      <c r="W63" s="3">
        <f t="shared" si="17"/>
        <v>0</v>
      </c>
      <c r="X63" s="3">
        <f t="shared" si="18"/>
        <v>0</v>
      </c>
      <c r="Y63" s="3">
        <f t="shared" si="19"/>
        <v>0</v>
      </c>
      <c r="Z63" s="5"/>
      <c r="AA63" s="5"/>
      <c r="AB63" s="5"/>
      <c r="AC63" s="5"/>
      <c r="AD63" s="5"/>
      <c r="AE63" s="17" t="s">
        <v>117</v>
      </c>
      <c r="AF63" s="8"/>
      <c r="AG63" s="5">
        <v>0</v>
      </c>
      <c r="AH63" s="5">
        <v>0</v>
      </c>
      <c r="AI63" s="5">
        <v>0</v>
      </c>
      <c r="AJ63" s="5">
        <v>0</v>
      </c>
      <c r="AK63" s="5">
        <v>0</v>
      </c>
    </row>
    <row r="64" spans="4:37">
      <c r="D64" s="17" t="s">
        <v>118</v>
      </c>
      <c r="E64" s="27"/>
      <c r="F64" s="27"/>
      <c r="G64" s="5">
        <v>0</v>
      </c>
      <c r="H64" s="5">
        <v>0</v>
      </c>
      <c r="I64" s="5">
        <v>0</v>
      </c>
      <c r="J64" s="4">
        <v>201621</v>
      </c>
      <c r="K64" s="4">
        <v>2265</v>
      </c>
      <c r="L64" s="4">
        <v>9555</v>
      </c>
      <c r="M64" s="4">
        <v>458093</v>
      </c>
      <c r="N64" s="4">
        <v>1014908</v>
      </c>
      <c r="O64" s="4">
        <v>1620488</v>
      </c>
      <c r="P64" s="4">
        <v>514931</v>
      </c>
      <c r="Q64" s="4">
        <v>96069</v>
      </c>
      <c r="R64" s="4">
        <v>110185</v>
      </c>
      <c r="S64" s="4">
        <v>118559</v>
      </c>
      <c r="T64" s="4">
        <v>46660</v>
      </c>
      <c r="U64" s="3">
        <f t="shared" si="15"/>
        <v>36481</v>
      </c>
      <c r="V64" s="3">
        <f t="shared" si="16"/>
        <v>58387</v>
      </c>
      <c r="W64" s="3">
        <f t="shared" si="17"/>
        <v>68736</v>
      </c>
      <c r="X64" s="3">
        <f t="shared" si="18"/>
        <v>63027</v>
      </c>
      <c r="Y64" s="3">
        <f t="shared" si="19"/>
        <v>61033</v>
      </c>
      <c r="Z64" s="5"/>
      <c r="AA64" s="5"/>
      <c r="AB64" s="5"/>
      <c r="AC64" s="5"/>
      <c r="AD64" s="5"/>
      <c r="AE64" s="17" t="s">
        <v>118</v>
      </c>
      <c r="AF64" s="8"/>
      <c r="AG64" s="4">
        <v>36481</v>
      </c>
      <c r="AH64" s="4">
        <v>58387</v>
      </c>
      <c r="AI64" s="4">
        <v>68736</v>
      </c>
      <c r="AJ64" s="4">
        <v>63027</v>
      </c>
      <c r="AK64" s="4">
        <v>61033</v>
      </c>
    </row>
    <row r="65" spans="4:37">
      <c r="D65" s="17" t="s">
        <v>119</v>
      </c>
      <c r="E65" s="27"/>
      <c r="F65" s="27"/>
      <c r="G65" s="4">
        <v>101452</v>
      </c>
      <c r="H65" s="4">
        <v>88953</v>
      </c>
      <c r="I65" s="4">
        <v>70212</v>
      </c>
      <c r="J65" s="4">
        <v>47237</v>
      </c>
      <c r="K65" s="4">
        <v>6035</v>
      </c>
      <c r="L65" s="4">
        <v>503748</v>
      </c>
      <c r="M65" s="4">
        <v>1544868</v>
      </c>
      <c r="N65" s="4">
        <v>1869050</v>
      </c>
      <c r="O65" s="4">
        <v>1455709</v>
      </c>
      <c r="P65" s="4">
        <v>1831824</v>
      </c>
      <c r="Q65" s="4">
        <v>1010864</v>
      </c>
      <c r="R65" s="4">
        <v>739000</v>
      </c>
      <c r="S65" s="4">
        <v>972200</v>
      </c>
      <c r="T65" s="4">
        <v>1651495</v>
      </c>
      <c r="U65" s="3">
        <f t="shared" si="15"/>
        <v>12810997</v>
      </c>
      <c r="V65" s="3">
        <f t="shared" si="16"/>
        <v>19842099</v>
      </c>
      <c r="W65" s="3">
        <f t="shared" si="17"/>
        <v>17343248</v>
      </c>
      <c r="X65" s="3">
        <f t="shared" si="18"/>
        <v>13464932</v>
      </c>
      <c r="Y65" s="3">
        <f t="shared" si="19"/>
        <v>11151651</v>
      </c>
      <c r="Z65" s="5"/>
      <c r="AA65" s="5"/>
      <c r="AB65" s="5"/>
      <c r="AC65" s="5"/>
      <c r="AD65" s="5"/>
      <c r="AE65" s="17" t="s">
        <v>119</v>
      </c>
      <c r="AF65" s="8"/>
      <c r="AG65" s="4">
        <v>12810997</v>
      </c>
      <c r="AH65" s="4">
        <v>19842099</v>
      </c>
      <c r="AI65" s="4">
        <v>17343248</v>
      </c>
      <c r="AJ65" s="4">
        <v>13464932</v>
      </c>
      <c r="AK65" s="4">
        <v>11151651</v>
      </c>
    </row>
    <row r="66" spans="4:37">
      <c r="D66" s="17" t="s">
        <v>120</v>
      </c>
      <c r="E66" s="27"/>
      <c r="F66" s="27"/>
      <c r="G66" s="5">
        <v>0</v>
      </c>
      <c r="H66" s="5">
        <v>0</v>
      </c>
      <c r="I66" s="5">
        <v>0</v>
      </c>
      <c r="J66" s="5">
        <v>0</v>
      </c>
      <c r="K66" s="5">
        <v>0</v>
      </c>
      <c r="L66" s="5">
        <v>0</v>
      </c>
      <c r="M66" s="5">
        <v>0</v>
      </c>
      <c r="N66" s="5">
        <v>0</v>
      </c>
      <c r="O66" s="5">
        <v>0</v>
      </c>
      <c r="P66" s="5">
        <v>0</v>
      </c>
      <c r="Q66" s="5">
        <v>0</v>
      </c>
      <c r="R66" s="5">
        <v>0</v>
      </c>
      <c r="S66" s="5">
        <v>0</v>
      </c>
      <c r="T66" s="5">
        <v>0</v>
      </c>
      <c r="U66" s="3">
        <f t="shared" si="15"/>
        <v>0</v>
      </c>
      <c r="V66" s="3">
        <f t="shared" si="16"/>
        <v>0</v>
      </c>
      <c r="W66" s="3">
        <f t="shared" si="17"/>
        <v>0</v>
      </c>
      <c r="X66" s="3">
        <f t="shared" si="18"/>
        <v>0</v>
      </c>
      <c r="Y66" s="3">
        <f t="shared" si="19"/>
        <v>0</v>
      </c>
      <c r="Z66" s="5"/>
      <c r="AA66" s="5"/>
      <c r="AB66" s="5"/>
      <c r="AC66" s="5"/>
      <c r="AD66" s="5"/>
      <c r="AE66" s="17" t="s">
        <v>120</v>
      </c>
      <c r="AF66" s="8"/>
      <c r="AG66" s="5">
        <v>0</v>
      </c>
      <c r="AH66" s="5">
        <v>0</v>
      </c>
      <c r="AI66" s="5">
        <v>0</v>
      </c>
      <c r="AJ66" s="5">
        <v>0</v>
      </c>
      <c r="AK66" s="5">
        <v>0</v>
      </c>
    </row>
    <row r="67" spans="4:37">
      <c r="D67" s="17" t="s">
        <v>121</v>
      </c>
      <c r="E67" s="27"/>
      <c r="F67" s="27"/>
      <c r="G67" s="5">
        <v>0</v>
      </c>
      <c r="H67" s="5">
        <v>0</v>
      </c>
      <c r="I67" s="5">
        <v>0</v>
      </c>
      <c r="J67" s="5">
        <v>0</v>
      </c>
      <c r="K67" s="5">
        <v>944</v>
      </c>
      <c r="L67" s="5">
        <v>9</v>
      </c>
      <c r="M67" s="5">
        <v>757</v>
      </c>
      <c r="N67" s="4">
        <v>2688</v>
      </c>
      <c r="O67" s="5">
        <v>0</v>
      </c>
      <c r="P67" s="5">
        <v>142</v>
      </c>
      <c r="Q67" s="5">
        <v>53</v>
      </c>
      <c r="R67" s="5">
        <v>157</v>
      </c>
      <c r="S67" s="5">
        <v>909</v>
      </c>
      <c r="T67" s="5">
        <v>323</v>
      </c>
      <c r="U67" s="3">
        <f t="shared" si="15"/>
        <v>0</v>
      </c>
      <c r="V67" s="3">
        <f t="shared" si="16"/>
        <v>1105</v>
      </c>
      <c r="W67" s="3">
        <f t="shared" si="17"/>
        <v>666</v>
      </c>
      <c r="X67" s="3">
        <f t="shared" si="18"/>
        <v>0</v>
      </c>
      <c r="Y67" s="3">
        <f t="shared" si="19"/>
        <v>31207</v>
      </c>
      <c r="Z67" s="5"/>
      <c r="AA67" s="5"/>
      <c r="AB67" s="5"/>
      <c r="AC67" s="5"/>
      <c r="AD67" s="5"/>
      <c r="AE67" s="17" t="s">
        <v>121</v>
      </c>
      <c r="AF67" s="8"/>
      <c r="AG67" s="5">
        <v>0</v>
      </c>
      <c r="AH67" s="4">
        <v>1105</v>
      </c>
      <c r="AI67" s="5">
        <v>666</v>
      </c>
      <c r="AJ67" s="5">
        <v>0</v>
      </c>
      <c r="AK67" s="4">
        <v>31207</v>
      </c>
    </row>
    <row r="68" spans="4:37">
      <c r="D68" s="17" t="s">
        <v>122</v>
      </c>
      <c r="E68" s="27"/>
      <c r="F68" s="27"/>
      <c r="G68" s="5">
        <v>0</v>
      </c>
      <c r="H68" s="5">
        <v>0</v>
      </c>
      <c r="I68" s="5">
        <v>0</v>
      </c>
      <c r="J68" s="4">
        <v>16120</v>
      </c>
      <c r="K68" s="4">
        <v>18532</v>
      </c>
      <c r="L68" s="4">
        <v>26182</v>
      </c>
      <c r="M68" s="4">
        <v>25469</v>
      </c>
      <c r="N68" s="4">
        <v>27840</v>
      </c>
      <c r="O68" s="5">
        <v>0</v>
      </c>
      <c r="P68" s="5">
        <v>0</v>
      </c>
      <c r="Q68" s="5">
        <v>0</v>
      </c>
      <c r="R68" s="5">
        <v>0</v>
      </c>
      <c r="S68" s="5">
        <v>0</v>
      </c>
      <c r="T68" s="5">
        <v>0</v>
      </c>
      <c r="U68" s="3">
        <f t="shared" si="15"/>
        <v>0</v>
      </c>
      <c r="V68" s="3">
        <f t="shared" si="16"/>
        <v>0</v>
      </c>
      <c r="W68" s="3">
        <f t="shared" si="17"/>
        <v>0</v>
      </c>
      <c r="X68" s="3">
        <f t="shared" si="18"/>
        <v>0</v>
      </c>
      <c r="Y68" s="3">
        <f t="shared" si="19"/>
        <v>0</v>
      </c>
      <c r="Z68" s="5"/>
      <c r="AA68" s="5"/>
      <c r="AB68" s="5"/>
      <c r="AC68" s="5"/>
      <c r="AD68" s="5"/>
      <c r="AE68" s="17" t="s">
        <v>122</v>
      </c>
      <c r="AF68" s="8"/>
      <c r="AG68" s="5">
        <v>0</v>
      </c>
      <c r="AH68" s="5">
        <v>0</v>
      </c>
      <c r="AI68" s="5">
        <v>0</v>
      </c>
      <c r="AJ68" s="5">
        <v>0</v>
      </c>
      <c r="AK68" s="5">
        <v>0</v>
      </c>
    </row>
    <row r="69" spans="4:37">
      <c r="D69" s="17" t="s">
        <v>123</v>
      </c>
      <c r="E69" s="27"/>
      <c r="F69" s="27"/>
      <c r="G69" s="5">
        <v>0</v>
      </c>
      <c r="H69" s="5">
        <v>0</v>
      </c>
      <c r="I69" s="5">
        <v>0</v>
      </c>
      <c r="J69" s="5">
        <v>0</v>
      </c>
      <c r="K69" s="5">
        <v>0</v>
      </c>
      <c r="L69" s="5">
        <v>0</v>
      </c>
      <c r="M69" s="5">
        <v>0</v>
      </c>
      <c r="N69" s="5">
        <v>0</v>
      </c>
      <c r="O69" s="5">
        <v>0</v>
      </c>
      <c r="P69" s="5">
        <v>0</v>
      </c>
      <c r="Q69" s="5">
        <v>0</v>
      </c>
      <c r="R69" s="4">
        <v>16363</v>
      </c>
      <c r="S69" s="4">
        <v>18835</v>
      </c>
      <c r="T69" s="4">
        <v>19950</v>
      </c>
      <c r="U69" s="3">
        <f t="shared" si="15"/>
        <v>18238</v>
      </c>
      <c r="V69" s="3">
        <f t="shared" si="16"/>
        <v>20414</v>
      </c>
      <c r="W69" s="3">
        <f t="shared" si="17"/>
        <v>26001</v>
      </c>
      <c r="X69" s="3">
        <f t="shared" si="18"/>
        <v>49311</v>
      </c>
      <c r="Y69" s="3">
        <f t="shared" si="19"/>
        <v>57568</v>
      </c>
      <c r="Z69" s="5"/>
      <c r="AA69" s="5"/>
      <c r="AB69" s="5"/>
      <c r="AC69" s="5"/>
      <c r="AD69" s="5"/>
      <c r="AE69" s="17" t="s">
        <v>123</v>
      </c>
      <c r="AF69" s="8"/>
      <c r="AG69" s="4">
        <v>18238</v>
      </c>
      <c r="AH69" s="4">
        <v>20414</v>
      </c>
      <c r="AI69" s="4">
        <v>26001</v>
      </c>
      <c r="AJ69" s="4">
        <v>49311</v>
      </c>
      <c r="AK69" s="4">
        <v>57568</v>
      </c>
    </row>
    <row r="70" spans="4:37">
      <c r="D70" s="17" t="s">
        <v>124</v>
      </c>
      <c r="E70" s="27"/>
      <c r="F70" s="27"/>
      <c r="G70" s="5">
        <v>0</v>
      </c>
      <c r="H70" s="5">
        <v>0</v>
      </c>
      <c r="I70" s="5">
        <v>0</v>
      </c>
      <c r="J70" s="5">
        <v>0</v>
      </c>
      <c r="K70" s="5">
        <v>0</v>
      </c>
      <c r="L70" s="5">
        <v>0</v>
      </c>
      <c r="M70" s="5">
        <v>0</v>
      </c>
      <c r="N70" s="5">
        <v>0</v>
      </c>
      <c r="O70" s="5">
        <v>0</v>
      </c>
      <c r="P70" s="5">
        <v>0</v>
      </c>
      <c r="Q70" s="5">
        <v>0</v>
      </c>
      <c r="R70" s="5">
        <v>0</v>
      </c>
      <c r="S70" s="5">
        <v>0</v>
      </c>
      <c r="T70" s="5">
        <v>0</v>
      </c>
      <c r="U70" s="3">
        <f t="shared" si="15"/>
        <v>0</v>
      </c>
      <c r="V70" s="3">
        <f t="shared" si="16"/>
        <v>3370</v>
      </c>
      <c r="W70" s="3">
        <f t="shared" si="17"/>
        <v>16128</v>
      </c>
      <c r="X70" s="3">
        <f t="shared" si="18"/>
        <v>8803</v>
      </c>
      <c r="Y70" s="3">
        <f t="shared" si="19"/>
        <v>4109</v>
      </c>
      <c r="Z70" s="5"/>
      <c r="AA70" s="5"/>
      <c r="AB70" s="5"/>
      <c r="AC70" s="5"/>
      <c r="AD70" s="5"/>
      <c r="AE70" s="17" t="s">
        <v>124</v>
      </c>
      <c r="AF70" s="8"/>
      <c r="AG70" s="5">
        <v>0</v>
      </c>
      <c r="AH70" s="4">
        <v>3370</v>
      </c>
      <c r="AI70" s="4">
        <v>16128</v>
      </c>
      <c r="AJ70" s="4">
        <v>8803</v>
      </c>
      <c r="AK70" s="4">
        <v>4109</v>
      </c>
    </row>
    <row r="71" spans="4:37">
      <c r="D71" s="17" t="s">
        <v>125</v>
      </c>
      <c r="E71" s="27"/>
      <c r="F71" s="27"/>
      <c r="G71" s="5">
        <v>0</v>
      </c>
      <c r="H71" s="5">
        <v>0</v>
      </c>
      <c r="I71" s="5">
        <v>0</v>
      </c>
      <c r="J71" s="5">
        <v>0</v>
      </c>
      <c r="K71" s="5">
        <v>0</v>
      </c>
      <c r="L71" s="5">
        <v>0</v>
      </c>
      <c r="M71" s="5">
        <v>0</v>
      </c>
      <c r="N71" s="5">
        <v>0</v>
      </c>
      <c r="O71" s="5">
        <v>0</v>
      </c>
      <c r="P71" s="5">
        <v>0</v>
      </c>
      <c r="Q71" s="5">
        <v>0</v>
      </c>
      <c r="R71" s="5">
        <v>0</v>
      </c>
      <c r="S71" s="5">
        <v>0</v>
      </c>
      <c r="T71" s="5">
        <v>0</v>
      </c>
      <c r="U71" s="3">
        <f t="shared" si="15"/>
        <v>0</v>
      </c>
      <c r="V71" s="3">
        <f t="shared" si="16"/>
        <v>0</v>
      </c>
      <c r="W71" s="3">
        <f t="shared" si="17"/>
        <v>0</v>
      </c>
      <c r="X71" s="3">
        <f t="shared" si="18"/>
        <v>0</v>
      </c>
      <c r="Y71" s="3">
        <f t="shared" si="19"/>
        <v>0</v>
      </c>
      <c r="Z71" s="5"/>
      <c r="AA71" s="5"/>
      <c r="AB71" s="5"/>
      <c r="AC71" s="5"/>
      <c r="AD71" s="5"/>
      <c r="AE71" s="17" t="s">
        <v>125</v>
      </c>
      <c r="AF71" s="8"/>
      <c r="AG71" s="5">
        <v>0</v>
      </c>
      <c r="AH71" s="5">
        <v>0</v>
      </c>
      <c r="AI71" s="5">
        <v>0</v>
      </c>
      <c r="AJ71" s="5">
        <v>0</v>
      </c>
      <c r="AK71" s="5">
        <v>0</v>
      </c>
    </row>
    <row r="72" spans="4:37">
      <c r="D72" s="13" t="s">
        <v>126</v>
      </c>
      <c r="E72" s="23"/>
      <c r="F72" s="23"/>
      <c r="G72" s="3">
        <v>166231</v>
      </c>
      <c r="H72" s="3">
        <v>258960</v>
      </c>
      <c r="I72" s="3">
        <v>330488</v>
      </c>
      <c r="J72" s="3">
        <v>3202376</v>
      </c>
      <c r="K72" s="3">
        <v>4304870</v>
      </c>
      <c r="L72" s="3">
        <v>5064949</v>
      </c>
      <c r="M72" s="3">
        <v>6737989</v>
      </c>
      <c r="N72" s="3">
        <v>7963631</v>
      </c>
      <c r="O72" s="3">
        <v>8577558</v>
      </c>
      <c r="P72" s="3">
        <v>9586960</v>
      </c>
      <c r="Q72" s="3">
        <v>11965340</v>
      </c>
      <c r="R72" s="3">
        <v>14466710</v>
      </c>
      <c r="S72" s="3">
        <v>19850261</v>
      </c>
      <c r="T72" s="3">
        <v>32397580</v>
      </c>
      <c r="U72" s="3">
        <f t="shared" si="15"/>
        <v>40622950</v>
      </c>
      <c r="V72" s="3">
        <f t="shared" si="16"/>
        <v>47786636</v>
      </c>
      <c r="W72" s="3">
        <f t="shared" si="17"/>
        <v>59219786</v>
      </c>
      <c r="X72" s="3">
        <f t="shared" si="18"/>
        <v>90780626</v>
      </c>
      <c r="Y72" s="3">
        <f t="shared" si="19"/>
        <v>96112940</v>
      </c>
      <c r="Z72" s="3"/>
      <c r="AA72" s="3"/>
      <c r="AB72" s="3"/>
      <c r="AC72" s="3"/>
      <c r="AD72" s="3"/>
      <c r="AE72" s="13" t="s">
        <v>126</v>
      </c>
      <c r="AF72" s="8"/>
      <c r="AG72" s="3">
        <v>40622950</v>
      </c>
      <c r="AH72" s="3">
        <v>47786636</v>
      </c>
      <c r="AI72" s="3">
        <v>59219786</v>
      </c>
      <c r="AJ72" s="3">
        <v>90780626</v>
      </c>
      <c r="AK72" s="3">
        <v>96112940</v>
      </c>
    </row>
    <row r="73" spans="4:37">
      <c r="D73" s="14" t="s">
        <v>127</v>
      </c>
      <c r="E73" s="24"/>
      <c r="F73" s="24"/>
      <c r="G73" s="4">
        <v>166231</v>
      </c>
      <c r="H73" s="4">
        <v>258960</v>
      </c>
      <c r="I73" s="4">
        <v>330488</v>
      </c>
      <c r="J73" s="4">
        <v>3202376</v>
      </c>
      <c r="K73" s="4">
        <v>4304870</v>
      </c>
      <c r="L73" s="4">
        <v>5064949</v>
      </c>
      <c r="M73" s="4">
        <v>6737989</v>
      </c>
      <c r="N73" s="4">
        <v>7963631</v>
      </c>
      <c r="O73" s="4">
        <v>8577558</v>
      </c>
      <c r="P73" s="4">
        <v>9586960</v>
      </c>
      <c r="Q73" s="4">
        <v>11965340</v>
      </c>
      <c r="R73" s="4">
        <v>14466710</v>
      </c>
      <c r="S73" s="4">
        <v>19850261</v>
      </c>
      <c r="T73" s="4">
        <v>32397580</v>
      </c>
      <c r="U73" s="3">
        <f t="shared" si="15"/>
        <v>40622950</v>
      </c>
      <c r="V73" s="3">
        <f t="shared" si="16"/>
        <v>47786636</v>
      </c>
      <c r="W73" s="3">
        <f t="shared" si="17"/>
        <v>59219786</v>
      </c>
      <c r="X73" s="3">
        <f t="shared" si="18"/>
        <v>90780626</v>
      </c>
      <c r="Y73" s="3">
        <f t="shared" si="19"/>
        <v>96112940</v>
      </c>
      <c r="Z73" s="4"/>
      <c r="AA73" s="4"/>
      <c r="AB73" s="4"/>
      <c r="AC73" s="4"/>
      <c r="AD73" s="4"/>
      <c r="AE73" s="14" t="s">
        <v>127</v>
      </c>
      <c r="AF73" s="8"/>
      <c r="AG73" s="4">
        <v>40622950</v>
      </c>
      <c r="AH73" s="4">
        <v>47786636</v>
      </c>
      <c r="AI73" s="4">
        <v>59219786</v>
      </c>
      <c r="AJ73" s="4">
        <v>90780626</v>
      </c>
      <c r="AK73" s="4">
        <v>96112940</v>
      </c>
    </row>
    <row r="74" spans="4:37">
      <c r="D74" s="14" t="s">
        <v>128</v>
      </c>
      <c r="E74" s="24"/>
      <c r="F74" s="24"/>
      <c r="G74" s="5">
        <v>0</v>
      </c>
      <c r="H74" s="5">
        <v>0</v>
      </c>
      <c r="I74" s="5">
        <v>0</v>
      </c>
      <c r="J74" s="5">
        <v>0</v>
      </c>
      <c r="K74" s="5">
        <v>0</v>
      </c>
      <c r="L74" s="5">
        <v>0</v>
      </c>
      <c r="M74" s="5">
        <v>0</v>
      </c>
      <c r="N74" s="5">
        <v>0</v>
      </c>
      <c r="O74" s="5">
        <v>0</v>
      </c>
      <c r="P74" s="5">
        <v>0</v>
      </c>
      <c r="Q74" s="5">
        <v>0</v>
      </c>
      <c r="R74" s="5">
        <v>0</v>
      </c>
      <c r="S74" s="5">
        <v>0</v>
      </c>
      <c r="T74" s="5">
        <v>0</v>
      </c>
      <c r="U74" s="3">
        <f t="shared" si="15"/>
        <v>0</v>
      </c>
      <c r="V74" s="3">
        <f t="shared" si="16"/>
        <v>0</v>
      </c>
      <c r="W74" s="3">
        <f t="shared" si="17"/>
        <v>0</v>
      </c>
      <c r="X74" s="3">
        <f t="shared" si="18"/>
        <v>0</v>
      </c>
      <c r="Y74" s="3">
        <f t="shared" si="19"/>
        <v>0</v>
      </c>
      <c r="Z74" s="5"/>
      <c r="AA74" s="5"/>
      <c r="AB74" s="5"/>
      <c r="AC74" s="5"/>
      <c r="AD74" s="5"/>
      <c r="AE74" s="14" t="s">
        <v>128</v>
      </c>
      <c r="AF74" s="8"/>
      <c r="AG74" s="5">
        <v>0</v>
      </c>
      <c r="AH74" s="5">
        <v>0</v>
      </c>
      <c r="AI74" s="5">
        <v>0</v>
      </c>
      <c r="AJ74" s="5">
        <v>0</v>
      </c>
      <c r="AK74" s="5">
        <v>0</v>
      </c>
    </row>
    <row r="75" spans="4:37">
      <c r="D75" s="16" t="s">
        <v>129</v>
      </c>
      <c r="E75" s="26"/>
      <c r="F75" s="26"/>
      <c r="G75" s="3">
        <v>784018</v>
      </c>
      <c r="H75" s="3">
        <v>701304</v>
      </c>
      <c r="I75" s="3">
        <v>707615</v>
      </c>
      <c r="J75" s="3">
        <v>4756795</v>
      </c>
      <c r="K75" s="3">
        <v>5639375</v>
      </c>
      <c r="L75" s="3">
        <v>10243240</v>
      </c>
      <c r="M75" s="3">
        <v>14903658</v>
      </c>
      <c r="N75" s="3">
        <v>17524683</v>
      </c>
      <c r="O75" s="3">
        <v>19015763</v>
      </c>
      <c r="P75" s="3">
        <v>23076378</v>
      </c>
      <c r="Q75" s="3">
        <v>22089104</v>
      </c>
      <c r="R75" s="3">
        <v>25506769</v>
      </c>
      <c r="S75" s="3">
        <v>33226552</v>
      </c>
      <c r="T75" s="3">
        <v>53022185</v>
      </c>
      <c r="U75" s="3">
        <f t="shared" si="15"/>
        <v>78223008</v>
      </c>
      <c r="V75" s="3">
        <f t="shared" si="16"/>
        <v>101776030</v>
      </c>
      <c r="W75" s="3">
        <f t="shared" si="17"/>
        <v>131511434</v>
      </c>
      <c r="X75" s="3">
        <f t="shared" si="18"/>
        <v>178236422</v>
      </c>
      <c r="Y75" s="3">
        <f t="shared" si="19"/>
        <v>170335522</v>
      </c>
      <c r="Z75" s="3"/>
      <c r="AA75" s="3"/>
      <c r="AB75" s="3"/>
      <c r="AC75" s="3"/>
      <c r="AD75" s="3"/>
      <c r="AE75" s="16" t="s">
        <v>129</v>
      </c>
      <c r="AF75" s="8"/>
      <c r="AG75" s="3">
        <v>78223008</v>
      </c>
      <c r="AH75" s="3">
        <v>101776030</v>
      </c>
      <c r="AI75" s="3">
        <v>131511434</v>
      </c>
      <c r="AJ75" s="3">
        <v>178236422</v>
      </c>
      <c r="AK75" s="3">
        <v>170335522</v>
      </c>
    </row>
    <row r="76" spans="4:37">
      <c r="L76" s="1"/>
      <c r="M76" s="1"/>
      <c r="N76" s="1"/>
      <c r="O76" s="1"/>
      <c r="P76" s="1"/>
      <c r="Q76" s="1"/>
      <c r="R76" s="1"/>
      <c r="S76" s="1"/>
      <c r="T76" s="1"/>
      <c r="U76" s="1"/>
      <c r="V76" s="1"/>
      <c r="W76" s="1"/>
      <c r="X76" s="1"/>
      <c r="Y76" s="3">
        <f t="shared" ref="Y76:Y90" si="20">AK76</f>
        <v>0</v>
      </c>
      <c r="Z76" s="1"/>
      <c r="AA76" s="1"/>
      <c r="AB76" s="1"/>
      <c r="AC76" s="1"/>
      <c r="AD76" s="1"/>
      <c r="AE76" s="1"/>
    </row>
    <row r="77" spans="4:37">
      <c r="D77" s="16" t="s">
        <v>130</v>
      </c>
      <c r="E77" s="26"/>
      <c r="F77" s="26"/>
      <c r="G77" s="3">
        <v>777927</v>
      </c>
      <c r="H77" s="3">
        <v>909085</v>
      </c>
      <c r="I77" s="3">
        <v>1329748</v>
      </c>
      <c r="J77" s="3">
        <v>5733717</v>
      </c>
      <c r="K77" s="3">
        <v>8502113</v>
      </c>
      <c r="L77" s="3">
        <v>8244252</v>
      </c>
      <c r="M77" s="3">
        <v>14492718</v>
      </c>
      <c r="N77" s="3">
        <v>18092906</v>
      </c>
      <c r="O77" s="3">
        <v>17122074</v>
      </c>
      <c r="P77" s="3">
        <v>19200234</v>
      </c>
      <c r="Q77" s="3">
        <v>25851816</v>
      </c>
      <c r="R77" s="3">
        <v>27864558</v>
      </c>
      <c r="S77" s="3">
        <v>33884892</v>
      </c>
      <c r="T77" s="3">
        <v>46854826</v>
      </c>
      <c r="U77" s="3">
        <v>56580424</v>
      </c>
      <c r="V77" s="3">
        <v>64677907</v>
      </c>
      <c r="W77" s="3">
        <v>91279042</v>
      </c>
      <c r="X77" s="3">
        <v>150865360</v>
      </c>
      <c r="Y77" s="3">
        <f t="shared" si="20"/>
        <v>142770811</v>
      </c>
      <c r="Z77" s="3"/>
      <c r="AA77" s="3"/>
      <c r="AB77" s="3"/>
      <c r="AC77" s="3"/>
      <c r="AD77" s="3"/>
      <c r="AE77" s="16" t="s">
        <v>130</v>
      </c>
      <c r="AF77" s="8"/>
      <c r="AG77" s="3">
        <v>56580424</v>
      </c>
      <c r="AH77" s="3">
        <v>64677907</v>
      </c>
      <c r="AI77" s="3">
        <v>91279042</v>
      </c>
      <c r="AJ77" s="3">
        <v>150865360</v>
      </c>
      <c r="AK77" s="3">
        <v>142770811</v>
      </c>
    </row>
    <row r="78" spans="4:37">
      <c r="D78" s="16" t="s">
        <v>131</v>
      </c>
      <c r="E78" s="26"/>
      <c r="F78" s="26"/>
      <c r="G78" s="3">
        <v>5235</v>
      </c>
      <c r="H78" s="2">
        <v>77</v>
      </c>
      <c r="I78" s="3">
        <v>10865</v>
      </c>
      <c r="J78" s="3">
        <v>90783</v>
      </c>
      <c r="K78" s="3">
        <v>137309</v>
      </c>
      <c r="L78" s="3">
        <v>120857</v>
      </c>
      <c r="M78" s="3">
        <v>225634</v>
      </c>
      <c r="N78" s="3">
        <v>241010</v>
      </c>
      <c r="O78" s="3">
        <v>295222</v>
      </c>
      <c r="P78" s="3">
        <v>265942</v>
      </c>
      <c r="Q78" s="3">
        <v>326468</v>
      </c>
      <c r="R78" s="3">
        <v>411626</v>
      </c>
      <c r="S78" s="3">
        <v>601682</v>
      </c>
      <c r="T78" s="3">
        <v>693134</v>
      </c>
      <c r="U78" s="3">
        <v>743965</v>
      </c>
      <c r="V78" s="3">
        <v>1019714</v>
      </c>
      <c r="W78" s="3">
        <v>1160538</v>
      </c>
      <c r="X78" s="3">
        <v>1185570</v>
      </c>
      <c r="Y78" s="3">
        <f t="shared" si="20"/>
        <v>1361536</v>
      </c>
      <c r="Z78" s="3"/>
      <c r="AA78" s="3"/>
      <c r="AB78" s="3"/>
      <c r="AC78" s="3"/>
      <c r="AD78" s="3"/>
      <c r="AE78" s="16" t="s">
        <v>131</v>
      </c>
      <c r="AF78" s="8"/>
      <c r="AG78" s="3">
        <v>743965</v>
      </c>
      <c r="AH78" s="3">
        <v>1019714</v>
      </c>
      <c r="AI78" s="3">
        <v>1160538</v>
      </c>
      <c r="AJ78" s="3">
        <v>1185570</v>
      </c>
      <c r="AK78" s="3">
        <v>1361536</v>
      </c>
    </row>
    <row r="79" spans="4:37">
      <c r="D79" s="16" t="s">
        <v>132</v>
      </c>
      <c r="E79" s="26"/>
      <c r="F79" s="26"/>
      <c r="G79" s="3">
        <v>772691</v>
      </c>
      <c r="H79" s="3">
        <v>909008</v>
      </c>
      <c r="I79" s="3">
        <v>1318883</v>
      </c>
      <c r="J79" s="3">
        <v>5642934</v>
      </c>
      <c r="K79" s="3">
        <v>8364805</v>
      </c>
      <c r="L79" s="3">
        <v>8123395</v>
      </c>
      <c r="M79" s="3">
        <v>14267084</v>
      </c>
      <c r="N79" s="3">
        <v>17851897</v>
      </c>
      <c r="O79" s="3">
        <v>16826852</v>
      </c>
      <c r="P79" s="3">
        <v>18934292</v>
      </c>
      <c r="Q79" s="3">
        <v>25525349</v>
      </c>
      <c r="R79" s="3">
        <v>27452932</v>
      </c>
      <c r="S79" s="3">
        <v>33283210</v>
      </c>
      <c r="T79" s="3">
        <v>46161692</v>
      </c>
      <c r="U79" s="3">
        <v>55836458</v>
      </c>
      <c r="V79" s="3">
        <v>63658193</v>
      </c>
      <c r="W79" s="3">
        <v>90118503</v>
      </c>
      <c r="X79" s="3">
        <v>149679790</v>
      </c>
      <c r="Y79" s="3">
        <f t="shared" si="20"/>
        <v>141409274</v>
      </c>
      <c r="Z79" s="3"/>
      <c r="AA79" s="3"/>
      <c r="AB79" s="3"/>
      <c r="AC79" s="3"/>
      <c r="AD79" s="3"/>
      <c r="AE79" s="16" t="s">
        <v>132</v>
      </c>
      <c r="AF79" s="8"/>
      <c r="AG79" s="3">
        <v>55836458</v>
      </c>
      <c r="AH79" s="3">
        <v>63658193</v>
      </c>
      <c r="AI79" s="3">
        <v>90118503</v>
      </c>
      <c r="AJ79" s="3">
        <v>149679790</v>
      </c>
      <c r="AK79" s="3">
        <v>141409274</v>
      </c>
    </row>
    <row r="80" spans="4:37">
      <c r="D80" s="16" t="s">
        <v>133</v>
      </c>
      <c r="E80" s="26"/>
      <c r="F80" s="26"/>
      <c r="G80" s="3">
        <v>777735</v>
      </c>
      <c r="H80" s="3">
        <v>893694</v>
      </c>
      <c r="I80" s="3">
        <v>1192355</v>
      </c>
      <c r="J80" s="3">
        <v>4676412</v>
      </c>
      <c r="K80" s="3">
        <v>7106496</v>
      </c>
      <c r="L80" s="3">
        <v>6147352</v>
      </c>
      <c r="M80" s="3">
        <v>11808396</v>
      </c>
      <c r="N80" s="3">
        <v>14979113</v>
      </c>
      <c r="O80" s="3">
        <v>14341643</v>
      </c>
      <c r="P80" s="3">
        <v>15650541</v>
      </c>
      <c r="Q80" s="3">
        <v>20338347</v>
      </c>
      <c r="R80" s="3">
        <v>21858956</v>
      </c>
      <c r="S80" s="3">
        <v>24532650</v>
      </c>
      <c r="T80" s="3">
        <v>35536121</v>
      </c>
      <c r="U80" s="3">
        <v>44165626</v>
      </c>
      <c r="V80" s="3">
        <v>52472820</v>
      </c>
      <c r="W80" s="3">
        <v>71214454</v>
      </c>
      <c r="X80" s="3">
        <v>108571380</v>
      </c>
      <c r="Y80" s="3">
        <f t="shared" si="20"/>
        <v>124645848</v>
      </c>
      <c r="Z80" s="3"/>
      <c r="AA80" s="3"/>
      <c r="AB80" s="3"/>
      <c r="AC80" s="3"/>
      <c r="AD80" s="3"/>
      <c r="AE80" s="16" t="s">
        <v>133</v>
      </c>
      <c r="AF80" s="8"/>
      <c r="AG80" s="3">
        <v>44165626</v>
      </c>
      <c r="AH80" s="3">
        <v>52472820</v>
      </c>
      <c r="AI80" s="3">
        <v>71214454</v>
      </c>
      <c r="AJ80" s="3">
        <v>108571380</v>
      </c>
      <c r="AK80" s="3">
        <v>124645848</v>
      </c>
    </row>
    <row r="81" spans="4:37">
      <c r="D81" s="16" t="s">
        <v>134</v>
      </c>
      <c r="E81" s="26"/>
      <c r="F81" s="26"/>
      <c r="G81" s="3">
        <v>-5044</v>
      </c>
      <c r="H81" s="3">
        <v>15313</v>
      </c>
      <c r="I81" s="3">
        <v>126527</v>
      </c>
      <c r="J81" s="3">
        <v>966522</v>
      </c>
      <c r="K81" s="3">
        <v>1258309</v>
      </c>
      <c r="L81" s="3">
        <v>1976043</v>
      </c>
      <c r="M81" s="3">
        <v>2458688</v>
      </c>
      <c r="N81" s="3">
        <v>2872784</v>
      </c>
      <c r="O81" s="3">
        <v>2485209</v>
      </c>
      <c r="P81" s="3">
        <v>3283752</v>
      </c>
      <c r="Q81" s="3">
        <v>5187002</v>
      </c>
      <c r="R81" s="3">
        <v>5593976</v>
      </c>
      <c r="S81" s="3">
        <v>8750560</v>
      </c>
      <c r="T81" s="3">
        <v>10625571</v>
      </c>
      <c r="U81" s="3">
        <v>11670832</v>
      </c>
      <c r="V81" s="3">
        <v>11185372</v>
      </c>
      <c r="W81" s="3">
        <v>18904050</v>
      </c>
      <c r="X81" s="3">
        <v>41108410</v>
      </c>
      <c r="Y81" s="3">
        <f t="shared" si="20"/>
        <v>16763426</v>
      </c>
      <c r="Z81" s="3"/>
      <c r="AA81" s="3"/>
      <c r="AB81" s="3"/>
      <c r="AC81" s="3"/>
      <c r="AD81" s="3"/>
      <c r="AE81" s="16" t="s">
        <v>134</v>
      </c>
      <c r="AF81" s="8"/>
      <c r="AG81" s="3">
        <v>11670832</v>
      </c>
      <c r="AH81" s="3">
        <v>11185372</v>
      </c>
      <c r="AI81" s="3">
        <v>18904050</v>
      </c>
      <c r="AJ81" s="3">
        <v>41108410</v>
      </c>
      <c r="AK81" s="3">
        <v>16763426</v>
      </c>
    </row>
    <row r="82" spans="4:37">
      <c r="D82" s="16" t="s">
        <v>135</v>
      </c>
      <c r="E82" s="26"/>
      <c r="F82" s="26"/>
      <c r="G82" s="2">
        <v>242</v>
      </c>
      <c r="H82" s="2">
        <v>90</v>
      </c>
      <c r="I82" s="2">
        <v>145</v>
      </c>
      <c r="J82" s="3">
        <v>25887</v>
      </c>
      <c r="K82" s="3">
        <v>149815</v>
      </c>
      <c r="L82" s="3">
        <v>131695</v>
      </c>
      <c r="M82" s="3">
        <v>204711</v>
      </c>
      <c r="N82" s="3">
        <v>329279</v>
      </c>
      <c r="O82" s="3">
        <v>164625</v>
      </c>
      <c r="P82" s="3">
        <v>276279</v>
      </c>
      <c r="Q82" s="3">
        <v>160288</v>
      </c>
      <c r="R82" s="3">
        <v>248608</v>
      </c>
      <c r="S82" s="3">
        <v>197181</v>
      </c>
      <c r="T82" s="3">
        <v>186215</v>
      </c>
      <c r="U82" s="3">
        <v>294408</v>
      </c>
      <c r="V82" s="3">
        <v>471054</v>
      </c>
      <c r="W82" s="3">
        <v>1004790</v>
      </c>
      <c r="X82" s="3">
        <v>3071441</v>
      </c>
      <c r="Y82" s="3">
        <f t="shared" si="20"/>
        <v>3743651</v>
      </c>
      <c r="Z82" s="3"/>
      <c r="AA82" s="3"/>
      <c r="AB82" s="3"/>
      <c r="AC82" s="3"/>
      <c r="AD82" s="3"/>
      <c r="AE82" s="16" t="s">
        <v>135</v>
      </c>
      <c r="AF82" s="8"/>
      <c r="AG82" s="3">
        <v>294408</v>
      </c>
      <c r="AH82" s="3">
        <v>471054</v>
      </c>
      <c r="AI82" s="3">
        <v>1004790</v>
      </c>
      <c r="AJ82" s="3">
        <v>3071441</v>
      </c>
      <c r="AK82" s="3">
        <v>3743651</v>
      </c>
    </row>
    <row r="83" spans="4:37">
      <c r="D83" s="12" t="s">
        <v>136</v>
      </c>
      <c r="E83" s="22"/>
      <c r="F83" s="22"/>
      <c r="G83" s="3">
        <v>27560</v>
      </c>
      <c r="H83" s="3">
        <v>20637</v>
      </c>
      <c r="I83" s="3">
        <v>41744</v>
      </c>
      <c r="J83" s="3">
        <v>45264</v>
      </c>
      <c r="K83" s="3">
        <v>170814</v>
      </c>
      <c r="L83" s="3">
        <v>281066</v>
      </c>
      <c r="M83" s="3">
        <v>693801</v>
      </c>
      <c r="N83" s="3">
        <v>1069831</v>
      </c>
      <c r="O83" s="3">
        <v>585024</v>
      </c>
      <c r="P83" s="3">
        <v>528409</v>
      </c>
      <c r="Q83" s="3">
        <v>563834</v>
      </c>
      <c r="R83" s="3">
        <v>566234</v>
      </c>
      <c r="S83" s="3">
        <v>367987</v>
      </c>
      <c r="T83" s="3">
        <v>555757</v>
      </c>
      <c r="U83" s="3">
        <v>772317</v>
      </c>
      <c r="V83" s="3">
        <v>1181676</v>
      </c>
      <c r="W83" s="3">
        <v>2837406</v>
      </c>
      <c r="X83" s="3">
        <v>3731542</v>
      </c>
      <c r="Y83" s="3">
        <f t="shared" si="20"/>
        <v>7026723</v>
      </c>
      <c r="Z83" s="3"/>
      <c r="AA83" s="3"/>
      <c r="AB83" s="3"/>
      <c r="AC83" s="3"/>
      <c r="AD83" s="3"/>
      <c r="AE83" s="12" t="s">
        <v>136</v>
      </c>
      <c r="AF83" s="8"/>
      <c r="AG83" s="3">
        <v>772317</v>
      </c>
      <c r="AH83" s="3">
        <v>1181676</v>
      </c>
      <c r="AI83" s="3">
        <v>2837406</v>
      </c>
      <c r="AJ83" s="3">
        <v>3731542</v>
      </c>
      <c r="AK83" s="3">
        <v>7026723</v>
      </c>
    </row>
    <row r="84" spans="4:37">
      <c r="D84" s="18" t="s">
        <v>137</v>
      </c>
      <c r="E84" s="28"/>
      <c r="F84" s="28"/>
      <c r="G84" s="3">
        <v>27560</v>
      </c>
      <c r="H84" s="3">
        <v>19380</v>
      </c>
      <c r="I84" s="3">
        <v>35938</v>
      </c>
      <c r="J84" s="3">
        <v>39573</v>
      </c>
      <c r="K84" s="3">
        <v>74437</v>
      </c>
      <c r="L84" s="3">
        <v>76177</v>
      </c>
      <c r="M84" s="3">
        <v>413090</v>
      </c>
      <c r="N84" s="3">
        <v>765583</v>
      </c>
      <c r="O84" s="3">
        <v>526971</v>
      </c>
      <c r="P84" s="3">
        <v>370948</v>
      </c>
      <c r="Q84" s="3">
        <v>350629</v>
      </c>
      <c r="R84" s="3">
        <v>251338</v>
      </c>
      <c r="S84" s="3">
        <v>279952</v>
      </c>
      <c r="T84" s="3">
        <v>479708</v>
      </c>
      <c r="U84" s="3">
        <v>539861</v>
      </c>
      <c r="V84" s="3">
        <v>936710</v>
      </c>
      <c r="W84" s="3">
        <v>2191681</v>
      </c>
      <c r="X84" s="3">
        <v>2525823</v>
      </c>
      <c r="Y84" s="3">
        <f t="shared" si="20"/>
        <v>3083638</v>
      </c>
      <c r="Z84" s="3"/>
      <c r="AA84" s="3"/>
      <c r="AB84" s="3"/>
      <c r="AC84" s="3"/>
      <c r="AD84" s="3"/>
      <c r="AE84" s="18" t="s">
        <v>137</v>
      </c>
      <c r="AF84" s="8"/>
      <c r="AG84" s="3">
        <v>539861</v>
      </c>
      <c r="AH84" s="3">
        <v>936710</v>
      </c>
      <c r="AI84" s="3">
        <v>2191681</v>
      </c>
      <c r="AJ84" s="3">
        <v>2525823</v>
      </c>
      <c r="AK84" s="3">
        <v>3083638</v>
      </c>
    </row>
    <row r="85" spans="4:37" ht="30">
      <c r="D85" s="16" t="s">
        <v>138</v>
      </c>
      <c r="E85" s="26"/>
      <c r="F85" s="26"/>
      <c r="G85" s="2">
        <v>0</v>
      </c>
      <c r="H85" s="2">
        <v>0</v>
      </c>
      <c r="I85" s="2">
        <v>0</v>
      </c>
      <c r="J85" s="3">
        <v>1378</v>
      </c>
      <c r="K85" s="3">
        <v>9550</v>
      </c>
      <c r="L85" s="3">
        <v>-10299</v>
      </c>
      <c r="M85" s="3">
        <v>45990</v>
      </c>
      <c r="N85" s="3">
        <v>-10751</v>
      </c>
      <c r="O85" s="2">
        <v>-541</v>
      </c>
      <c r="P85" s="2">
        <v>-256</v>
      </c>
      <c r="Q85" s="2">
        <v>-171</v>
      </c>
      <c r="R85" s="2">
        <v>-191</v>
      </c>
      <c r="S85" s="2">
        <v>-535</v>
      </c>
      <c r="T85" s="2">
        <v>-160</v>
      </c>
      <c r="U85" s="2">
        <v>0</v>
      </c>
      <c r="V85" s="3">
        <v>-1431</v>
      </c>
      <c r="W85" s="3">
        <v>1965</v>
      </c>
      <c r="X85" s="3">
        <v>4465</v>
      </c>
      <c r="Y85" s="3">
        <f t="shared" si="20"/>
        <v>-1073</v>
      </c>
      <c r="Z85" s="2"/>
      <c r="AA85" s="2"/>
      <c r="AB85" s="2"/>
      <c r="AC85" s="2"/>
      <c r="AD85" s="2"/>
      <c r="AE85" s="16" t="s">
        <v>138</v>
      </c>
      <c r="AF85" s="8"/>
      <c r="AG85" s="2">
        <v>0</v>
      </c>
      <c r="AH85" s="3">
        <v>-1431</v>
      </c>
      <c r="AI85" s="3">
        <v>1965</v>
      </c>
      <c r="AJ85" s="3">
        <v>4465</v>
      </c>
      <c r="AK85" s="3">
        <v>-1073</v>
      </c>
    </row>
    <row r="86" spans="4:37">
      <c r="D86" s="16" t="s">
        <v>139</v>
      </c>
      <c r="E86" s="26"/>
      <c r="F86" s="26"/>
      <c r="G86" s="3">
        <v>1658</v>
      </c>
      <c r="H86" s="2">
        <v>0</v>
      </c>
      <c r="I86" s="3">
        <v>2799</v>
      </c>
      <c r="J86" s="3">
        <v>89006</v>
      </c>
      <c r="K86" s="3">
        <v>106408</v>
      </c>
      <c r="L86" s="3">
        <v>124506</v>
      </c>
      <c r="M86" s="3">
        <v>179344</v>
      </c>
      <c r="N86" s="3">
        <v>217417</v>
      </c>
      <c r="O86" s="3">
        <v>274040</v>
      </c>
      <c r="P86" s="3">
        <v>253653</v>
      </c>
      <c r="Q86" s="3">
        <v>366088</v>
      </c>
      <c r="R86" s="3">
        <v>424150</v>
      </c>
      <c r="S86" s="3">
        <v>489954</v>
      </c>
      <c r="T86" s="3">
        <v>594708</v>
      </c>
      <c r="U86" s="3">
        <v>676809</v>
      </c>
      <c r="V86" s="3">
        <v>873334</v>
      </c>
      <c r="W86" s="3">
        <v>1090796</v>
      </c>
      <c r="X86" s="3">
        <v>2120068</v>
      </c>
      <c r="Y86" s="3">
        <f t="shared" si="20"/>
        <v>2665806</v>
      </c>
      <c r="Z86" s="3"/>
      <c r="AA86" s="3"/>
      <c r="AB86" s="3"/>
      <c r="AC86" s="3"/>
      <c r="AD86" s="3"/>
      <c r="AE86" s="16" t="s">
        <v>139</v>
      </c>
      <c r="AF86" s="8"/>
      <c r="AG86" s="3">
        <v>676809</v>
      </c>
      <c r="AH86" s="3">
        <v>873334</v>
      </c>
      <c r="AI86" s="3">
        <v>1090796</v>
      </c>
      <c r="AJ86" s="3">
        <v>2120068</v>
      </c>
      <c r="AK86" s="3">
        <v>2665806</v>
      </c>
    </row>
    <row r="87" spans="4:37">
      <c r="D87" s="16" t="s">
        <v>140</v>
      </c>
      <c r="E87" s="26"/>
      <c r="F87" s="26"/>
      <c r="G87" s="3">
        <v>9923</v>
      </c>
      <c r="H87" s="3">
        <v>10042</v>
      </c>
      <c r="I87" s="3">
        <v>7693</v>
      </c>
      <c r="J87" s="3">
        <v>106718</v>
      </c>
      <c r="K87" s="3">
        <v>138460</v>
      </c>
      <c r="L87" s="3">
        <v>196486</v>
      </c>
      <c r="M87" s="3">
        <v>274509</v>
      </c>
      <c r="N87" s="3">
        <v>401754</v>
      </c>
      <c r="O87" s="3">
        <v>586966</v>
      </c>
      <c r="P87" s="3">
        <v>416175</v>
      </c>
      <c r="Q87" s="3">
        <v>607214</v>
      </c>
      <c r="R87" s="3">
        <v>760823</v>
      </c>
      <c r="S87" s="3">
        <v>404587</v>
      </c>
      <c r="T87" s="3">
        <v>409038</v>
      </c>
      <c r="U87" s="3">
        <v>444025</v>
      </c>
      <c r="V87" s="3">
        <v>569006</v>
      </c>
      <c r="W87" s="3">
        <v>690299</v>
      </c>
      <c r="X87" s="3">
        <v>1324262</v>
      </c>
      <c r="Y87" s="3">
        <f t="shared" si="20"/>
        <v>1019444</v>
      </c>
      <c r="Z87" s="3"/>
      <c r="AA87" s="3"/>
      <c r="AB87" s="3"/>
      <c r="AC87" s="3"/>
      <c r="AD87" s="3"/>
      <c r="AE87" s="16" t="s">
        <v>140</v>
      </c>
      <c r="AF87" s="8"/>
      <c r="AG87" s="3">
        <v>444025</v>
      </c>
      <c r="AH87" s="3">
        <v>569006</v>
      </c>
      <c r="AI87" s="3">
        <v>690299</v>
      </c>
      <c r="AJ87" s="3">
        <v>1324262</v>
      </c>
      <c r="AK87" s="3">
        <v>1019444</v>
      </c>
    </row>
    <row r="88" spans="4:37" ht="30">
      <c r="D88" s="16" t="s">
        <v>141</v>
      </c>
      <c r="E88" s="26"/>
      <c r="F88" s="26"/>
      <c r="G88" s="3">
        <v>-43943</v>
      </c>
      <c r="H88" s="3">
        <v>-15277</v>
      </c>
      <c r="I88" s="3">
        <v>74437</v>
      </c>
      <c r="J88" s="3">
        <v>752799</v>
      </c>
      <c r="K88" s="3">
        <v>1001993</v>
      </c>
      <c r="L88" s="3">
        <v>1495382</v>
      </c>
      <c r="M88" s="3">
        <v>1561736</v>
      </c>
      <c r="N88" s="3">
        <v>1502309</v>
      </c>
      <c r="O88" s="3">
        <v>1203262</v>
      </c>
      <c r="P88" s="3">
        <v>2361537</v>
      </c>
      <c r="Q88" s="3">
        <v>3809982</v>
      </c>
      <c r="R88" s="3">
        <v>4091186</v>
      </c>
      <c r="S88" s="3">
        <v>7684678</v>
      </c>
      <c r="T88" s="3">
        <v>9252124</v>
      </c>
      <c r="U88" s="3">
        <v>10072089</v>
      </c>
      <c r="V88" s="3">
        <v>9030980</v>
      </c>
      <c r="W88" s="3">
        <v>15292304</v>
      </c>
      <c r="X88" s="3">
        <v>37008443</v>
      </c>
      <c r="Y88" s="3">
        <f t="shared" si="20"/>
        <v>9794031</v>
      </c>
      <c r="Z88" s="3"/>
      <c r="AA88" s="3"/>
      <c r="AB88" s="3"/>
      <c r="AC88" s="3"/>
      <c r="AD88" s="3"/>
      <c r="AE88" s="16" t="s">
        <v>141</v>
      </c>
      <c r="AF88" s="8"/>
      <c r="AG88" s="3">
        <v>10072089</v>
      </c>
      <c r="AH88" s="3">
        <v>9030980</v>
      </c>
      <c r="AI88" s="3">
        <v>15292304</v>
      </c>
      <c r="AJ88" s="3">
        <v>37008443</v>
      </c>
      <c r="AK88" s="3">
        <v>9794031</v>
      </c>
    </row>
    <row r="89" spans="4:37">
      <c r="D89" s="16" t="s">
        <v>142</v>
      </c>
      <c r="E89" s="26"/>
      <c r="F89" s="26"/>
      <c r="G89" s="3">
        <v>37506</v>
      </c>
      <c r="H89" s="3">
        <v>18676</v>
      </c>
      <c r="I89" s="2">
        <v>977</v>
      </c>
      <c r="J89" s="3">
        <v>30417</v>
      </c>
      <c r="K89" s="3">
        <v>26286</v>
      </c>
      <c r="L89" s="3">
        <v>30136</v>
      </c>
      <c r="M89" s="3">
        <v>256776</v>
      </c>
      <c r="N89" s="3">
        <v>114290</v>
      </c>
      <c r="O89" s="3">
        <v>210272</v>
      </c>
      <c r="P89" s="3">
        <v>199104</v>
      </c>
      <c r="Q89" s="3">
        <v>275600</v>
      </c>
      <c r="R89" s="3">
        <v>314546</v>
      </c>
      <c r="S89" s="3">
        <v>434468</v>
      </c>
      <c r="T89" s="3">
        <v>432792</v>
      </c>
      <c r="U89" s="3">
        <v>488857</v>
      </c>
      <c r="V89" s="3">
        <v>657681</v>
      </c>
      <c r="W89" s="3">
        <v>654081</v>
      </c>
      <c r="X89" s="3">
        <v>796666</v>
      </c>
      <c r="Y89" s="3">
        <f t="shared" si="20"/>
        <v>872025</v>
      </c>
      <c r="Z89" s="2"/>
      <c r="AA89" s="2"/>
      <c r="AB89" s="2"/>
      <c r="AC89" s="2"/>
      <c r="AD89" s="2"/>
      <c r="AE89" s="16" t="s">
        <v>142</v>
      </c>
      <c r="AF89" s="8"/>
      <c r="AG89" s="3">
        <v>488857</v>
      </c>
      <c r="AH89" s="3">
        <v>657681</v>
      </c>
      <c r="AI89" s="3">
        <v>654081</v>
      </c>
      <c r="AJ89" s="3">
        <v>796666</v>
      </c>
      <c r="AK89" s="3">
        <v>872025</v>
      </c>
    </row>
    <row r="90" spans="4:37">
      <c r="D90" s="16" t="s">
        <v>143</v>
      </c>
      <c r="E90" s="26"/>
      <c r="F90" s="26"/>
      <c r="G90" s="2">
        <v>0</v>
      </c>
      <c r="H90" s="2">
        <v>671</v>
      </c>
      <c r="I90" s="2">
        <v>907</v>
      </c>
      <c r="J90" s="3">
        <v>23791</v>
      </c>
      <c r="K90" s="3">
        <v>9650</v>
      </c>
      <c r="L90" s="3">
        <v>15539</v>
      </c>
      <c r="M90" s="3">
        <v>254361</v>
      </c>
      <c r="N90" s="3">
        <v>127457</v>
      </c>
      <c r="O90" s="3">
        <v>195329</v>
      </c>
      <c r="P90" s="3">
        <v>166237</v>
      </c>
      <c r="Q90" s="3">
        <v>316062</v>
      </c>
      <c r="R90" s="3">
        <v>415904</v>
      </c>
      <c r="S90" s="3">
        <v>417322</v>
      </c>
      <c r="T90" s="3">
        <v>396546</v>
      </c>
      <c r="U90" s="3">
        <v>489873</v>
      </c>
      <c r="V90" s="3">
        <v>591998</v>
      </c>
      <c r="W90" s="3">
        <v>589418</v>
      </c>
      <c r="X90" s="3">
        <v>748332</v>
      </c>
      <c r="Y90" s="3">
        <f t="shared" si="20"/>
        <v>743114</v>
      </c>
      <c r="Z90" s="3"/>
      <c r="AA90" s="3"/>
      <c r="AB90" s="3"/>
      <c r="AC90" s="3"/>
      <c r="AD90" s="3"/>
      <c r="AE90" s="16" t="s">
        <v>143</v>
      </c>
      <c r="AF90" s="8"/>
      <c r="AG90" s="3">
        <v>489873</v>
      </c>
      <c r="AH90" s="3">
        <v>591998</v>
      </c>
      <c r="AI90" s="3">
        <v>589418</v>
      </c>
      <c r="AJ90" s="3">
        <v>748332</v>
      </c>
      <c r="AK90" s="3">
        <v>743114</v>
      </c>
    </row>
    <row r="91" spans="4:37">
      <c r="D91" s="16" t="s">
        <v>144</v>
      </c>
      <c r="E91" s="26"/>
      <c r="F91" s="26"/>
      <c r="G91" s="3">
        <v>37506</v>
      </c>
      <c r="H91" s="3">
        <v>18005</v>
      </c>
      <c r="I91" s="2">
        <v>69</v>
      </c>
      <c r="J91" s="3">
        <v>6626</v>
      </c>
      <c r="K91" s="3">
        <v>16636</v>
      </c>
      <c r="L91" s="3">
        <v>14598</v>
      </c>
      <c r="M91" s="3">
        <v>2415</v>
      </c>
      <c r="N91" s="3">
        <v>-13167</v>
      </c>
      <c r="O91" s="3">
        <v>14943</v>
      </c>
      <c r="P91" s="3">
        <v>32867</v>
      </c>
      <c r="Q91" s="3">
        <v>-40462</v>
      </c>
      <c r="R91" s="3">
        <v>-101358</v>
      </c>
      <c r="S91" s="3">
        <v>17146</v>
      </c>
      <c r="T91" s="3">
        <v>36245</v>
      </c>
      <c r="U91" s="3">
        <v>-1016</v>
      </c>
      <c r="V91" s="3">
        <v>65682</v>
      </c>
      <c r="W91" s="3">
        <v>64663</v>
      </c>
      <c r="X91" s="3">
        <v>48334</v>
      </c>
      <c r="Y91" s="3">
        <f t="shared" ref="Y91:Y153" si="21">AK91</f>
        <v>128910</v>
      </c>
      <c r="Z91" s="2"/>
      <c r="AA91" s="2"/>
      <c r="AB91" s="2"/>
      <c r="AC91" s="2"/>
      <c r="AD91" s="2"/>
      <c r="AE91" s="16" t="s">
        <v>144</v>
      </c>
      <c r="AF91" s="8"/>
      <c r="AG91" s="3">
        <v>-1016</v>
      </c>
      <c r="AH91" s="3">
        <v>65682</v>
      </c>
      <c r="AI91" s="3">
        <v>64663</v>
      </c>
      <c r="AJ91" s="3">
        <v>48334</v>
      </c>
      <c r="AK91" s="3">
        <v>128910</v>
      </c>
    </row>
    <row r="92" spans="4:37">
      <c r="D92" s="16" t="s">
        <v>145</v>
      </c>
      <c r="E92" s="26"/>
      <c r="F92" s="26"/>
      <c r="G92" s="3">
        <v>-6437</v>
      </c>
      <c r="H92" s="3">
        <v>2728</v>
      </c>
      <c r="I92" s="3">
        <v>74506</v>
      </c>
      <c r="J92" s="3">
        <v>759426</v>
      </c>
      <c r="K92" s="3">
        <v>1018629</v>
      </c>
      <c r="L92" s="3">
        <v>1509979</v>
      </c>
      <c r="M92" s="3">
        <v>1564151</v>
      </c>
      <c r="N92" s="3">
        <v>1489143</v>
      </c>
      <c r="O92" s="3">
        <v>1218205</v>
      </c>
      <c r="P92" s="3">
        <v>2394404</v>
      </c>
      <c r="Q92" s="3">
        <v>3769521</v>
      </c>
      <c r="R92" s="3">
        <v>3989829</v>
      </c>
      <c r="S92" s="3">
        <v>7701824</v>
      </c>
      <c r="T92" s="3">
        <v>9288370</v>
      </c>
      <c r="U92" s="3">
        <v>10071073</v>
      </c>
      <c r="V92" s="3">
        <v>9096662</v>
      </c>
      <c r="W92" s="3">
        <v>15356967</v>
      </c>
      <c r="X92" s="3">
        <v>37056778</v>
      </c>
      <c r="Y92" s="3">
        <f t="shared" si="21"/>
        <v>9922941</v>
      </c>
      <c r="Z92" s="3"/>
      <c r="AA92" s="3"/>
      <c r="AB92" s="3"/>
      <c r="AC92" s="3"/>
      <c r="AD92" s="3"/>
      <c r="AE92" s="16" t="s">
        <v>145</v>
      </c>
      <c r="AF92" s="8"/>
      <c r="AG92" s="3">
        <v>10071073</v>
      </c>
      <c r="AH92" s="3">
        <v>9096662</v>
      </c>
      <c r="AI92" s="3">
        <v>15356967</v>
      </c>
      <c r="AJ92" s="3">
        <v>37056778</v>
      </c>
      <c r="AK92" s="3">
        <v>9922941</v>
      </c>
    </row>
    <row r="93" spans="4:37">
      <c r="D93" s="16" t="s">
        <v>146</v>
      </c>
      <c r="E93" s="26"/>
      <c r="F93" s="26"/>
      <c r="G93" s="2">
        <v>0</v>
      </c>
      <c r="H93" s="2">
        <v>0</v>
      </c>
      <c r="I93" s="3">
        <v>2628</v>
      </c>
      <c r="J93" s="3">
        <v>122239</v>
      </c>
      <c r="K93" s="3">
        <v>164134</v>
      </c>
      <c r="L93" s="3">
        <v>251196</v>
      </c>
      <c r="M93" s="3">
        <v>208253</v>
      </c>
      <c r="N93" s="3">
        <v>209142</v>
      </c>
      <c r="O93" s="3">
        <v>168282</v>
      </c>
      <c r="P93" s="3">
        <v>390183</v>
      </c>
      <c r="Q93" s="3">
        <v>517116</v>
      </c>
      <c r="R93" s="3">
        <v>516979</v>
      </c>
      <c r="S93" s="3">
        <v>1138490</v>
      </c>
      <c r="T93" s="3">
        <v>1317629</v>
      </c>
      <c r="U93" s="3">
        <v>1506320</v>
      </c>
      <c r="V93" s="3">
        <v>1603308</v>
      </c>
      <c r="W93" s="3">
        <v>1784568</v>
      </c>
      <c r="X93" s="3">
        <v>2855306</v>
      </c>
      <c r="Y93" s="3">
        <f t="shared" si="21"/>
        <v>1001020</v>
      </c>
      <c r="Z93" s="3"/>
      <c r="AA93" s="3"/>
      <c r="AB93" s="3"/>
      <c r="AC93" s="3"/>
      <c r="AD93" s="3"/>
      <c r="AE93" s="16" t="s">
        <v>146</v>
      </c>
      <c r="AF93" s="8"/>
      <c r="AG93" s="3">
        <v>1506320</v>
      </c>
      <c r="AH93" s="3">
        <v>1603308</v>
      </c>
      <c r="AI93" s="3">
        <v>1784568</v>
      </c>
      <c r="AJ93" s="3">
        <v>2855306</v>
      </c>
      <c r="AK93" s="3">
        <v>1001020</v>
      </c>
    </row>
    <row r="94" spans="4:37">
      <c r="D94" s="16" t="s">
        <v>147</v>
      </c>
      <c r="E94" s="26"/>
      <c r="F94" s="26"/>
      <c r="G94" s="2">
        <v>0</v>
      </c>
      <c r="H94" s="2">
        <v>0</v>
      </c>
      <c r="I94" s="2">
        <v>-52</v>
      </c>
      <c r="J94" s="3">
        <v>-6787</v>
      </c>
      <c r="K94" s="3">
        <v>-4915</v>
      </c>
      <c r="L94" s="3">
        <v>-11923</v>
      </c>
      <c r="M94" s="3">
        <v>-20418</v>
      </c>
      <c r="N94" s="3">
        <v>-16850</v>
      </c>
      <c r="O94" s="3">
        <v>19418</v>
      </c>
      <c r="P94" s="3">
        <v>-6214</v>
      </c>
      <c r="Q94" s="3">
        <v>2190</v>
      </c>
      <c r="R94" s="3">
        <v>-31533</v>
      </c>
      <c r="S94" s="3">
        <v>-42869</v>
      </c>
      <c r="T94" s="3">
        <v>-44016</v>
      </c>
      <c r="U94" s="3">
        <v>-35798</v>
      </c>
      <c r="V94" s="3">
        <v>-84894</v>
      </c>
      <c r="W94" s="3">
        <v>66235</v>
      </c>
      <c r="X94" s="3">
        <v>-319484</v>
      </c>
      <c r="Y94" s="3">
        <f t="shared" si="21"/>
        <v>477492</v>
      </c>
      <c r="Z94" s="2"/>
      <c r="AA94" s="2"/>
      <c r="AB94" s="2"/>
      <c r="AC94" s="2"/>
      <c r="AD94" s="2"/>
      <c r="AE94" s="16" t="s">
        <v>147</v>
      </c>
      <c r="AF94" s="8"/>
      <c r="AG94" s="3">
        <v>-35798</v>
      </c>
      <c r="AH94" s="3">
        <v>-84894</v>
      </c>
      <c r="AI94" s="3">
        <v>66235</v>
      </c>
      <c r="AJ94" s="3">
        <v>-319484</v>
      </c>
      <c r="AK94" s="3">
        <v>477492</v>
      </c>
    </row>
    <row r="95" spans="4:37">
      <c r="D95" s="16" t="s">
        <v>148</v>
      </c>
      <c r="E95" s="26"/>
      <c r="F95" s="26"/>
      <c r="G95" s="2">
        <v>0</v>
      </c>
      <c r="H95" s="2">
        <v>0</v>
      </c>
      <c r="I95" s="3">
        <v>2577</v>
      </c>
      <c r="J95" s="3">
        <v>115452</v>
      </c>
      <c r="K95" s="3">
        <v>159219</v>
      </c>
      <c r="L95" s="3">
        <v>239273</v>
      </c>
      <c r="M95" s="3">
        <v>187835</v>
      </c>
      <c r="N95" s="3">
        <v>192292</v>
      </c>
      <c r="O95" s="3">
        <v>187700</v>
      </c>
      <c r="P95" s="3">
        <v>383969</v>
      </c>
      <c r="Q95" s="3">
        <v>519306</v>
      </c>
      <c r="R95" s="3">
        <v>485446</v>
      </c>
      <c r="S95" s="3">
        <v>1095621</v>
      </c>
      <c r="T95" s="3">
        <v>1273613</v>
      </c>
      <c r="U95" s="3">
        <v>1470522</v>
      </c>
      <c r="V95" s="3">
        <v>1518414</v>
      </c>
      <c r="W95" s="3">
        <v>1850803</v>
      </c>
      <c r="X95" s="3">
        <v>2535823</v>
      </c>
      <c r="Y95" s="3">
        <f t="shared" si="21"/>
        <v>1478512</v>
      </c>
      <c r="Z95" s="3"/>
      <c r="AA95" s="3"/>
      <c r="AB95" s="3"/>
      <c r="AC95" s="3"/>
      <c r="AD95" s="3"/>
      <c r="AE95" s="16" t="s">
        <v>148</v>
      </c>
      <c r="AF95" s="8"/>
      <c r="AG95" s="3">
        <v>1470522</v>
      </c>
      <c r="AH95" s="3">
        <v>1518414</v>
      </c>
      <c r="AI95" s="3">
        <v>1850803</v>
      </c>
      <c r="AJ95" s="3">
        <v>2535823</v>
      </c>
      <c r="AK95" s="3">
        <v>1478512</v>
      </c>
    </row>
    <row r="96" spans="4:37" ht="30">
      <c r="D96" s="16" t="s">
        <v>149</v>
      </c>
      <c r="E96" s="26"/>
      <c r="F96" s="26"/>
      <c r="G96" s="3">
        <v>-6437</v>
      </c>
      <c r="H96" s="3">
        <v>2728</v>
      </c>
      <c r="I96" s="3">
        <v>71929</v>
      </c>
      <c r="J96" s="3">
        <v>643974</v>
      </c>
      <c r="K96" s="3">
        <v>859410</v>
      </c>
      <c r="L96" s="3">
        <v>1270707</v>
      </c>
      <c r="M96" s="3">
        <v>1376316</v>
      </c>
      <c r="N96" s="3">
        <v>1296851</v>
      </c>
      <c r="O96" s="3">
        <v>1030505</v>
      </c>
      <c r="P96" s="3">
        <v>2010435</v>
      </c>
      <c r="Q96" s="3">
        <v>3250215</v>
      </c>
      <c r="R96" s="3">
        <v>3504382</v>
      </c>
      <c r="S96" s="3">
        <v>6606203</v>
      </c>
      <c r="T96" s="3">
        <v>8014757</v>
      </c>
      <c r="U96" s="3">
        <v>8600551</v>
      </c>
      <c r="V96" s="3">
        <v>7578248</v>
      </c>
      <c r="W96" s="3">
        <v>13506164</v>
      </c>
      <c r="X96" s="3">
        <v>34520955</v>
      </c>
      <c r="Y96" s="3">
        <f t="shared" si="21"/>
        <v>8444429</v>
      </c>
      <c r="Z96" s="3"/>
      <c r="AA96" s="3"/>
      <c r="AB96" s="3"/>
      <c r="AC96" s="3"/>
      <c r="AD96" s="3"/>
      <c r="AE96" s="16" t="s">
        <v>149</v>
      </c>
      <c r="AF96" s="8"/>
      <c r="AG96" s="3">
        <v>8600551</v>
      </c>
      <c r="AH96" s="3">
        <v>7578248</v>
      </c>
      <c r="AI96" s="3">
        <v>13506164</v>
      </c>
      <c r="AJ96" s="3">
        <v>34520955</v>
      </c>
      <c r="AK96" s="3">
        <v>8444429</v>
      </c>
    </row>
    <row r="97" spans="4:37">
      <c r="D97" s="16" t="s">
        <v>150</v>
      </c>
      <c r="E97" s="26"/>
      <c r="F97" s="26"/>
      <c r="G97" s="2">
        <v>0</v>
      </c>
      <c r="H97" s="2">
        <v>0</v>
      </c>
      <c r="I97" s="2">
        <v>0</v>
      </c>
      <c r="J97" s="3">
        <v>1880</v>
      </c>
      <c r="K97" s="3">
        <v>5219</v>
      </c>
      <c r="L97" s="3">
        <v>-1181</v>
      </c>
      <c r="M97" s="3">
        <v>27002</v>
      </c>
      <c r="N97" s="3">
        <v>60413</v>
      </c>
      <c r="O97" s="3">
        <v>36481</v>
      </c>
      <c r="P97" s="3">
        <v>56248</v>
      </c>
      <c r="Q97" s="3">
        <v>105962</v>
      </c>
      <c r="R97" s="3">
        <v>18920</v>
      </c>
      <c r="S97" s="3">
        <v>4101</v>
      </c>
      <c r="T97" s="3">
        <v>8084</v>
      </c>
      <c r="U97" s="3">
        <v>27536</v>
      </c>
      <c r="V97" s="3">
        <v>50805</v>
      </c>
      <c r="W97" s="3">
        <v>55864</v>
      </c>
      <c r="X97" s="3">
        <v>42812</v>
      </c>
      <c r="Y97" s="3">
        <f t="shared" si="21"/>
        <v>-39081</v>
      </c>
      <c r="Z97" s="2"/>
      <c r="AA97" s="2"/>
      <c r="AB97" s="2"/>
      <c r="AC97" s="2"/>
      <c r="AD97" s="2"/>
      <c r="AE97" s="16" t="s">
        <v>150</v>
      </c>
      <c r="AF97" s="8"/>
      <c r="AG97" s="3">
        <v>27536</v>
      </c>
      <c r="AH97" s="3">
        <v>50805</v>
      </c>
      <c r="AI97" s="3">
        <v>55864</v>
      </c>
      <c r="AJ97" s="3">
        <v>42812</v>
      </c>
      <c r="AK97" s="3">
        <v>-39081</v>
      </c>
    </row>
    <row r="98" spans="4:37" ht="30">
      <c r="D98" s="16" t="s">
        <v>151</v>
      </c>
      <c r="E98" s="26"/>
      <c r="F98" s="26"/>
      <c r="G98" s="3">
        <v>-6437</v>
      </c>
      <c r="H98" s="3">
        <v>2728</v>
      </c>
      <c r="I98" s="3">
        <v>71929</v>
      </c>
      <c r="J98" s="3">
        <v>642094</v>
      </c>
      <c r="K98" s="3">
        <v>854191</v>
      </c>
      <c r="L98" s="3">
        <v>1271888</v>
      </c>
      <c r="M98" s="3">
        <v>1349314</v>
      </c>
      <c r="N98" s="3">
        <v>1236438</v>
      </c>
      <c r="O98" s="3">
        <v>994024</v>
      </c>
      <c r="P98" s="3">
        <v>1954188</v>
      </c>
      <c r="Q98" s="3">
        <v>3144253</v>
      </c>
      <c r="R98" s="3">
        <v>3485463</v>
      </c>
      <c r="S98" s="3">
        <v>6602102</v>
      </c>
      <c r="T98" s="3">
        <v>8006672</v>
      </c>
      <c r="U98" s="3">
        <v>8573014</v>
      </c>
      <c r="V98" s="3">
        <v>7527443</v>
      </c>
      <c r="W98" s="3">
        <v>13450300</v>
      </c>
      <c r="X98" s="3">
        <v>34478143</v>
      </c>
      <c r="Y98" s="3">
        <f t="shared" si="21"/>
        <v>8483511</v>
      </c>
      <c r="Z98" s="3"/>
      <c r="AA98" s="3"/>
      <c r="AB98" s="3"/>
      <c r="AC98" s="3"/>
      <c r="AD98" s="3"/>
      <c r="AE98" s="16" t="s">
        <v>151</v>
      </c>
      <c r="AF98" s="8"/>
      <c r="AG98" s="3">
        <v>8573014</v>
      </c>
      <c r="AH98" s="3">
        <v>7527443</v>
      </c>
      <c r="AI98" s="3">
        <v>13450300</v>
      </c>
      <c r="AJ98" s="3">
        <v>34478143</v>
      </c>
      <c r="AK98" s="3">
        <v>8483511</v>
      </c>
    </row>
    <row r="99" spans="4:37">
      <c r="L99" s="1"/>
      <c r="M99" s="1"/>
      <c r="N99" s="1"/>
      <c r="O99" s="1"/>
      <c r="P99" s="1"/>
      <c r="Q99" s="1"/>
      <c r="R99" s="1"/>
      <c r="S99" s="1"/>
      <c r="T99" s="1"/>
      <c r="U99" s="1"/>
      <c r="V99" s="1"/>
      <c r="W99" s="1"/>
      <c r="X99" s="1"/>
      <c r="Y99" s="3">
        <f t="shared" si="21"/>
        <v>0</v>
      </c>
      <c r="Z99" s="1"/>
      <c r="AA99" s="1"/>
      <c r="AB99" s="1"/>
      <c r="AC99" s="1"/>
      <c r="AD99" s="1"/>
      <c r="AE99" s="1"/>
    </row>
    <row r="100" spans="4:37">
      <c r="D100" s="12" t="s">
        <v>152</v>
      </c>
      <c r="E100" s="22"/>
      <c r="F100" s="22"/>
      <c r="H100" s="12"/>
      <c r="I100" s="8"/>
      <c r="J100" s="2"/>
      <c r="K100" s="2"/>
      <c r="L100" s="2"/>
      <c r="M100" s="2"/>
      <c r="N100" s="2"/>
      <c r="O100" s="2"/>
      <c r="P100" s="2"/>
      <c r="Q100" s="2"/>
      <c r="R100" s="2"/>
      <c r="S100" s="2"/>
      <c r="T100" s="2"/>
      <c r="U100" s="2"/>
      <c r="V100" s="2"/>
      <c r="W100" s="2"/>
      <c r="X100" s="2"/>
      <c r="Y100" s="3">
        <f t="shared" si="21"/>
        <v>0</v>
      </c>
      <c r="Z100" s="2"/>
      <c r="AA100" s="2"/>
      <c r="AB100" s="2"/>
      <c r="AC100" s="2"/>
      <c r="AD100" s="2"/>
      <c r="AE100" s="12" t="s">
        <v>152</v>
      </c>
      <c r="AF100" s="8"/>
      <c r="AG100" s="2"/>
      <c r="AH100" s="2"/>
      <c r="AI100" s="2"/>
      <c r="AJ100" s="2"/>
      <c r="AK100" s="2"/>
    </row>
    <row r="101" spans="4:37">
      <c r="D101" s="18" t="s">
        <v>153</v>
      </c>
      <c r="E101" s="28"/>
      <c r="F101" s="28"/>
      <c r="H101" s="18"/>
      <c r="I101" s="8"/>
      <c r="J101" s="3">
        <v>759426</v>
      </c>
      <c r="K101" s="3">
        <v>1018629</v>
      </c>
      <c r="L101" s="3">
        <v>1509979</v>
      </c>
      <c r="M101" s="3">
        <v>1564151</v>
      </c>
      <c r="N101" s="3">
        <v>1489143</v>
      </c>
      <c r="O101" s="3">
        <v>1218205</v>
      </c>
      <c r="P101" s="3">
        <v>2394404</v>
      </c>
      <c r="Q101" s="3">
        <v>3769521</v>
      </c>
      <c r="R101" s="3">
        <v>3989829</v>
      </c>
      <c r="S101" s="3">
        <v>7701824</v>
      </c>
      <c r="T101" s="3">
        <v>9288370</v>
      </c>
      <c r="U101" s="3">
        <v>10071073</v>
      </c>
      <c r="V101" s="3">
        <v>9096662</v>
      </c>
      <c r="W101" s="3">
        <v>15356967</v>
      </c>
      <c r="X101" s="3">
        <v>37056778</v>
      </c>
      <c r="Y101" s="3">
        <f t="shared" si="21"/>
        <v>9922941</v>
      </c>
      <c r="Z101" s="3"/>
      <c r="AA101" s="3"/>
      <c r="AB101" s="3"/>
      <c r="AC101" s="3"/>
      <c r="AD101" s="3"/>
      <c r="AE101" s="18" t="s">
        <v>153</v>
      </c>
      <c r="AF101" s="8"/>
      <c r="AG101" s="3">
        <v>10071073</v>
      </c>
      <c r="AH101" s="3">
        <v>9096662</v>
      </c>
      <c r="AI101" s="3">
        <v>15356967</v>
      </c>
      <c r="AJ101" s="3">
        <v>37056778</v>
      </c>
      <c r="AK101" s="3">
        <v>9922941</v>
      </c>
    </row>
    <row r="102" spans="4:37">
      <c r="D102" s="13" t="s">
        <v>154</v>
      </c>
      <c r="E102" s="23"/>
      <c r="F102" s="23"/>
      <c r="H102" s="13"/>
      <c r="I102" s="8"/>
      <c r="J102" s="3">
        <v>146379</v>
      </c>
      <c r="K102" s="3">
        <v>309811</v>
      </c>
      <c r="L102" s="3">
        <v>10193</v>
      </c>
      <c r="M102" s="3">
        <v>741407</v>
      </c>
      <c r="N102" s="3">
        <v>1417151</v>
      </c>
      <c r="O102" s="3">
        <v>1212396</v>
      </c>
      <c r="P102" s="3">
        <v>988353</v>
      </c>
      <c r="Q102" s="3">
        <v>1970109</v>
      </c>
      <c r="R102" s="3">
        <v>1821182</v>
      </c>
      <c r="S102" s="3">
        <v>1719722</v>
      </c>
      <c r="T102" s="3">
        <v>2368631</v>
      </c>
      <c r="U102" s="3">
        <v>2669441</v>
      </c>
      <c r="V102" s="3">
        <v>3262168</v>
      </c>
      <c r="W102" s="3">
        <v>6575371</v>
      </c>
      <c r="X102" s="3">
        <v>7152361</v>
      </c>
      <c r="Y102" s="3">
        <f t="shared" si="21"/>
        <v>9368386</v>
      </c>
      <c r="Z102" s="3"/>
      <c r="AA102" s="3"/>
      <c r="AB102" s="3"/>
      <c r="AC102" s="3"/>
      <c r="AD102" s="3"/>
      <c r="AE102" s="13" t="s">
        <v>154</v>
      </c>
      <c r="AF102" s="8"/>
      <c r="AG102" s="3">
        <v>2669441</v>
      </c>
      <c r="AH102" s="3">
        <v>3262168</v>
      </c>
      <c r="AI102" s="3">
        <v>6575371</v>
      </c>
      <c r="AJ102" s="3">
        <v>7152361</v>
      </c>
      <c r="AK102" s="3">
        <v>9368386</v>
      </c>
    </row>
    <row r="103" spans="4:37">
      <c r="D103" s="15" t="s">
        <v>155</v>
      </c>
      <c r="E103" s="25"/>
      <c r="F103" s="25"/>
      <c r="H103" s="6">
        <v>34290</v>
      </c>
      <c r="I103" s="6">
        <v>5327</v>
      </c>
      <c r="J103" s="4">
        <v>116292</v>
      </c>
      <c r="K103" s="4">
        <v>176801</v>
      </c>
      <c r="L103" s="4">
        <v>222868</v>
      </c>
      <c r="M103" s="4">
        <v>449693</v>
      </c>
      <c r="N103" s="4">
        <v>541923</v>
      </c>
      <c r="O103" s="4">
        <v>596227</v>
      </c>
      <c r="P103" s="4">
        <v>720196</v>
      </c>
      <c r="Q103" s="4">
        <v>1106006</v>
      </c>
      <c r="R103" s="4">
        <v>1281591</v>
      </c>
      <c r="S103" s="4">
        <v>1674326</v>
      </c>
      <c r="T103" s="4">
        <v>2004657</v>
      </c>
      <c r="U103" s="4">
        <v>2259594</v>
      </c>
      <c r="V103" s="4">
        <v>2593233</v>
      </c>
      <c r="W103" s="4">
        <v>4775782</v>
      </c>
      <c r="X103" s="4">
        <v>6076516</v>
      </c>
      <c r="Y103" s="3">
        <f t="shared" si="21"/>
        <v>6759462</v>
      </c>
      <c r="Z103" s="4"/>
      <c r="AA103" s="4"/>
      <c r="AB103" s="4"/>
      <c r="AC103" s="4"/>
      <c r="AD103" s="4"/>
      <c r="AE103" s="15" t="s">
        <v>155</v>
      </c>
      <c r="AF103" s="8"/>
      <c r="AG103" s="4">
        <v>2259594</v>
      </c>
      <c r="AH103" s="4">
        <v>2593233</v>
      </c>
      <c r="AI103" s="4">
        <v>4775782</v>
      </c>
      <c r="AJ103" s="4">
        <v>6076516</v>
      </c>
      <c r="AK103" s="4">
        <v>6759462</v>
      </c>
    </row>
    <row r="104" spans="4:37">
      <c r="D104" s="15" t="s">
        <v>156</v>
      </c>
      <c r="E104" s="25"/>
      <c r="F104" s="25"/>
      <c r="H104" s="15"/>
      <c r="I104" s="8"/>
      <c r="J104" s="4">
        <v>11969</v>
      </c>
      <c r="K104" s="4">
        <v>181458</v>
      </c>
      <c r="L104" s="4">
        <v>-183665</v>
      </c>
      <c r="M104" s="5">
        <v>-532</v>
      </c>
      <c r="N104" s="4">
        <v>79971</v>
      </c>
      <c r="O104" s="4">
        <v>90834</v>
      </c>
      <c r="P104" s="4">
        <v>-147647</v>
      </c>
      <c r="Q104" s="4">
        <v>209664</v>
      </c>
      <c r="R104" s="4">
        <v>65304</v>
      </c>
      <c r="S104" s="4">
        <v>-113894</v>
      </c>
      <c r="T104" s="4">
        <v>-10871</v>
      </c>
      <c r="U104" s="4">
        <v>-72990</v>
      </c>
      <c r="V104" s="4">
        <v>-5773</v>
      </c>
      <c r="W104" s="4">
        <v>46389</v>
      </c>
      <c r="X104" s="4">
        <v>169166</v>
      </c>
      <c r="Y104" s="3">
        <f t="shared" si="21"/>
        <v>1010922</v>
      </c>
      <c r="Z104" s="4"/>
      <c r="AA104" s="4"/>
      <c r="AB104" s="4"/>
      <c r="AC104" s="4"/>
      <c r="AD104" s="4"/>
      <c r="AE104" s="15" t="s">
        <v>156</v>
      </c>
      <c r="AF104" s="8"/>
      <c r="AG104" s="4">
        <v>-72990</v>
      </c>
      <c r="AH104" s="4">
        <v>-5773</v>
      </c>
      <c r="AI104" s="4">
        <v>28314</v>
      </c>
      <c r="AJ104" s="4">
        <v>169166</v>
      </c>
      <c r="AK104" s="4">
        <v>1010922</v>
      </c>
    </row>
    <row r="105" spans="4:37">
      <c r="D105" s="15" t="s">
        <v>157</v>
      </c>
      <c r="E105" s="25"/>
      <c r="F105" s="25"/>
      <c r="H105" s="15"/>
      <c r="I105" s="8"/>
      <c r="J105" s="5">
        <v>0</v>
      </c>
      <c r="K105" s="5">
        <v>0</v>
      </c>
      <c r="L105" s="5">
        <v>0</v>
      </c>
      <c r="M105" s="4">
        <v>45990</v>
      </c>
      <c r="N105" s="5">
        <v>0</v>
      </c>
      <c r="O105" s="5">
        <v>0</v>
      </c>
      <c r="P105" s="5">
        <v>0</v>
      </c>
      <c r="Q105" s="5">
        <v>0</v>
      </c>
      <c r="R105" s="5">
        <v>0</v>
      </c>
      <c r="S105" s="5">
        <v>0</v>
      </c>
      <c r="T105" s="5">
        <v>0</v>
      </c>
      <c r="U105" s="5">
        <v>0</v>
      </c>
      <c r="V105" s="5">
        <v>0</v>
      </c>
      <c r="W105" s="5">
        <v>0</v>
      </c>
      <c r="X105" s="5">
        <v>0</v>
      </c>
      <c r="Y105" s="3">
        <f t="shared" si="21"/>
        <v>0</v>
      </c>
      <c r="Z105" s="5"/>
      <c r="AA105" s="5"/>
      <c r="AB105" s="5"/>
      <c r="AC105" s="5"/>
      <c r="AD105" s="5"/>
      <c r="AE105" s="15" t="s">
        <v>157</v>
      </c>
      <c r="AF105" s="8"/>
      <c r="AG105" s="5">
        <v>0</v>
      </c>
      <c r="AH105" s="5">
        <v>0</v>
      </c>
      <c r="AI105" s="5">
        <v>0</v>
      </c>
      <c r="AJ105" s="5">
        <v>0</v>
      </c>
      <c r="AK105" s="5">
        <v>0</v>
      </c>
    </row>
    <row r="106" spans="4:37">
      <c r="D106" s="15" t="s">
        <v>158</v>
      </c>
      <c r="E106" s="25"/>
      <c r="F106" s="25"/>
      <c r="H106" s="15"/>
      <c r="I106" s="8"/>
      <c r="J106" s="5">
        <v>0</v>
      </c>
      <c r="K106" s="5">
        <v>0</v>
      </c>
      <c r="L106" s="5">
        <v>0</v>
      </c>
      <c r="M106" s="5">
        <v>0</v>
      </c>
      <c r="N106" s="5">
        <v>0</v>
      </c>
      <c r="O106" s="5">
        <v>0</v>
      </c>
      <c r="P106" s="5">
        <v>0</v>
      </c>
      <c r="Q106" s="5">
        <v>0</v>
      </c>
      <c r="R106" s="5">
        <v>0</v>
      </c>
      <c r="S106" s="5">
        <v>0</v>
      </c>
      <c r="T106" s="5">
        <v>0</v>
      </c>
      <c r="U106" s="5">
        <v>0</v>
      </c>
      <c r="V106" s="5">
        <v>0</v>
      </c>
      <c r="W106" s="5">
        <v>0</v>
      </c>
      <c r="X106" s="5">
        <v>0</v>
      </c>
      <c r="Y106" s="3">
        <f t="shared" si="21"/>
        <v>0</v>
      </c>
      <c r="Z106" s="5"/>
      <c r="AA106" s="5"/>
      <c r="AB106" s="5"/>
      <c r="AC106" s="5"/>
      <c r="AD106" s="5"/>
      <c r="AE106" s="15" t="s">
        <v>158</v>
      </c>
      <c r="AF106" s="8"/>
      <c r="AG106" s="5">
        <v>0</v>
      </c>
      <c r="AH106" s="5">
        <v>0</v>
      </c>
      <c r="AI106" s="5">
        <v>0</v>
      </c>
      <c r="AJ106" s="5">
        <v>0</v>
      </c>
      <c r="AK106" s="5">
        <v>0</v>
      </c>
    </row>
    <row r="107" spans="4:37">
      <c r="D107" s="15" t="s">
        <v>159</v>
      </c>
      <c r="E107" s="25"/>
      <c r="F107" s="25"/>
      <c r="H107" s="15"/>
      <c r="I107" s="8"/>
      <c r="J107" s="4">
        <v>2071</v>
      </c>
      <c r="K107" s="4">
        <v>2204</v>
      </c>
      <c r="L107" s="5">
        <v>83</v>
      </c>
      <c r="M107" s="4">
        <v>77616</v>
      </c>
      <c r="N107" s="4">
        <v>73528</v>
      </c>
      <c r="O107" s="4">
        <v>1106</v>
      </c>
      <c r="P107" s="4">
        <v>9755</v>
      </c>
      <c r="Q107" s="4">
        <v>82549</v>
      </c>
      <c r="R107" s="4">
        <v>13166</v>
      </c>
      <c r="S107" s="4">
        <v>22124</v>
      </c>
      <c r="T107" s="4">
        <v>-4721</v>
      </c>
      <c r="U107" s="4">
        <v>29911</v>
      </c>
      <c r="V107" s="4">
        <v>24184</v>
      </c>
      <c r="W107" s="4">
        <v>52079</v>
      </c>
      <c r="X107" s="4">
        <v>41939</v>
      </c>
      <c r="Y107" s="3">
        <f t="shared" si="21"/>
        <v>333983</v>
      </c>
      <c r="Z107" s="5"/>
      <c r="AA107" s="5"/>
      <c r="AB107" s="5"/>
      <c r="AC107" s="5"/>
      <c r="AD107" s="5"/>
      <c r="AE107" s="15" t="s">
        <v>159</v>
      </c>
      <c r="AF107" s="8"/>
      <c r="AG107" s="4">
        <v>29911</v>
      </c>
      <c r="AH107" s="4">
        <v>24184</v>
      </c>
      <c r="AI107" s="4">
        <v>52079</v>
      </c>
      <c r="AJ107" s="4">
        <v>41939</v>
      </c>
      <c r="AK107" s="4">
        <v>333983</v>
      </c>
    </row>
    <row r="108" spans="4:37">
      <c r="D108" s="15" t="s">
        <v>160</v>
      </c>
      <c r="E108" s="25"/>
      <c r="F108" s="25"/>
      <c r="H108" s="15"/>
      <c r="I108" s="8"/>
      <c r="J108" s="5">
        <v>0</v>
      </c>
      <c r="K108" s="5">
        <v>0</v>
      </c>
      <c r="L108" s="5">
        <v>0</v>
      </c>
      <c r="M108" s="5">
        <v>0</v>
      </c>
      <c r="N108" s="5">
        <v>0</v>
      </c>
      <c r="O108" s="5">
        <v>0</v>
      </c>
      <c r="P108" s="5">
        <v>0</v>
      </c>
      <c r="Q108" s="5">
        <v>0</v>
      </c>
      <c r="R108" s="5">
        <v>0</v>
      </c>
      <c r="S108" s="5">
        <v>0</v>
      </c>
      <c r="T108" s="5">
        <v>0</v>
      </c>
      <c r="U108" s="5">
        <v>0</v>
      </c>
      <c r="V108" s="5">
        <v>0</v>
      </c>
      <c r="W108" s="5">
        <v>0</v>
      </c>
      <c r="X108" s="5">
        <v>0</v>
      </c>
      <c r="Y108" s="3">
        <f t="shared" si="21"/>
        <v>0</v>
      </c>
      <c r="Z108" s="5"/>
      <c r="AA108" s="5"/>
      <c r="AB108" s="5"/>
      <c r="AC108" s="5"/>
      <c r="AD108" s="5"/>
      <c r="AE108" s="15" t="s">
        <v>160</v>
      </c>
      <c r="AF108" s="8"/>
      <c r="AG108" s="5">
        <v>0</v>
      </c>
      <c r="AH108" s="5">
        <v>0</v>
      </c>
      <c r="AI108" s="5">
        <v>0</v>
      </c>
      <c r="AJ108" s="5">
        <v>0</v>
      </c>
      <c r="AK108" s="5">
        <v>0</v>
      </c>
    </row>
    <row r="109" spans="4:37">
      <c r="D109" s="15" t="s">
        <v>161</v>
      </c>
      <c r="E109" s="25"/>
      <c r="F109" s="25"/>
      <c r="H109" s="15"/>
      <c r="I109" s="8"/>
      <c r="J109" s="4">
        <v>-23527</v>
      </c>
      <c r="K109" s="4">
        <v>-125089</v>
      </c>
      <c r="L109" s="4">
        <v>-105269</v>
      </c>
      <c r="M109" s="4">
        <v>-244450</v>
      </c>
      <c r="N109" s="4">
        <v>-43853</v>
      </c>
      <c r="O109" s="4">
        <v>-127834</v>
      </c>
      <c r="P109" s="4">
        <v>35101</v>
      </c>
      <c r="Q109" s="4">
        <v>221261</v>
      </c>
      <c r="R109" s="4">
        <v>209782</v>
      </c>
      <c r="S109" s="4">
        <v>-142785</v>
      </c>
      <c r="T109" s="4">
        <v>-100141</v>
      </c>
      <c r="U109" s="4">
        <v>-86935</v>
      </c>
      <c r="V109" s="4">
        <v>-286185</v>
      </c>
      <c r="W109" s="4">
        <v>-490560</v>
      </c>
      <c r="X109" s="4">
        <v>-1661083</v>
      </c>
      <c r="Y109" s="3">
        <f t="shared" si="21"/>
        <v>-1819619</v>
      </c>
      <c r="Z109" s="4"/>
      <c r="AA109" s="4"/>
      <c r="AB109" s="4"/>
      <c r="AC109" s="4"/>
      <c r="AD109" s="4"/>
      <c r="AE109" s="15" t="s">
        <v>161</v>
      </c>
      <c r="AF109" s="8"/>
      <c r="AG109" s="4">
        <v>-86935</v>
      </c>
      <c r="AH109" s="4">
        <v>-286185</v>
      </c>
      <c r="AI109" s="4">
        <v>-472484</v>
      </c>
      <c r="AJ109" s="4">
        <v>-1661083</v>
      </c>
      <c r="AK109" s="4">
        <v>-1819619</v>
      </c>
    </row>
    <row r="110" spans="4:37">
      <c r="D110" s="15" t="s">
        <v>162</v>
      </c>
      <c r="E110" s="25"/>
      <c r="F110" s="25"/>
      <c r="H110" s="15"/>
      <c r="I110" s="8"/>
      <c r="J110" s="5">
        <v>0</v>
      </c>
      <c r="K110" s="5">
        <v>0</v>
      </c>
      <c r="L110" s="5">
        <v>0</v>
      </c>
      <c r="M110" s="5">
        <v>0</v>
      </c>
      <c r="N110" s="5">
        <v>0</v>
      </c>
      <c r="O110" s="5">
        <v>0</v>
      </c>
      <c r="P110" s="5">
        <v>0</v>
      </c>
      <c r="Q110" s="5">
        <v>0</v>
      </c>
      <c r="R110" s="5">
        <v>0</v>
      </c>
      <c r="S110" s="5">
        <v>0</v>
      </c>
      <c r="T110" s="5">
        <v>0</v>
      </c>
      <c r="U110" s="5">
        <v>0</v>
      </c>
      <c r="V110" s="5">
        <v>0</v>
      </c>
      <c r="W110" s="5">
        <v>0</v>
      </c>
      <c r="X110" s="5">
        <v>0</v>
      </c>
      <c r="Y110" s="3">
        <f t="shared" si="21"/>
        <v>0</v>
      </c>
      <c r="Z110" s="5"/>
      <c r="AA110" s="5"/>
      <c r="AB110" s="5"/>
      <c r="AC110" s="5"/>
      <c r="AD110" s="5"/>
      <c r="AE110" s="15" t="s">
        <v>162</v>
      </c>
      <c r="AF110" s="8"/>
      <c r="AG110" s="5">
        <v>0</v>
      </c>
      <c r="AH110" s="5">
        <v>0</v>
      </c>
      <c r="AI110" s="5">
        <v>0</v>
      </c>
      <c r="AJ110" s="5">
        <v>0</v>
      </c>
      <c r="AK110" s="5">
        <v>0</v>
      </c>
    </row>
    <row r="111" spans="4:37">
      <c r="D111" s="15" t="s">
        <v>163</v>
      </c>
      <c r="E111" s="25"/>
      <c r="F111" s="25"/>
      <c r="H111" s="15"/>
      <c r="I111" s="8"/>
      <c r="J111" s="5">
        <v>0</v>
      </c>
      <c r="K111" s="5">
        <v>0</v>
      </c>
      <c r="L111" s="5">
        <v>0</v>
      </c>
      <c r="M111" s="5">
        <v>0</v>
      </c>
      <c r="N111" s="5">
        <v>0</v>
      </c>
      <c r="O111" s="5">
        <v>0</v>
      </c>
      <c r="P111" s="5">
        <v>0</v>
      </c>
      <c r="Q111" s="5">
        <v>0</v>
      </c>
      <c r="R111" s="5">
        <v>0</v>
      </c>
      <c r="S111" s="5">
        <v>0</v>
      </c>
      <c r="T111" s="5">
        <v>0</v>
      </c>
      <c r="U111" s="5">
        <v>0</v>
      </c>
      <c r="V111" s="5">
        <v>0</v>
      </c>
      <c r="W111" s="5">
        <v>0</v>
      </c>
      <c r="X111" s="5">
        <v>0</v>
      </c>
      <c r="Y111" s="3">
        <f t="shared" si="21"/>
        <v>0</v>
      </c>
      <c r="Z111" s="5"/>
      <c r="AA111" s="5"/>
      <c r="AB111" s="5"/>
      <c r="AC111" s="5"/>
      <c r="AD111" s="5"/>
      <c r="AE111" s="15" t="s">
        <v>163</v>
      </c>
      <c r="AF111" s="8"/>
      <c r="AG111" s="5">
        <v>0</v>
      </c>
      <c r="AH111" s="5">
        <v>0</v>
      </c>
      <c r="AI111" s="5">
        <v>0</v>
      </c>
      <c r="AJ111" s="5">
        <v>0</v>
      </c>
      <c r="AK111" s="5">
        <v>0</v>
      </c>
    </row>
    <row r="112" spans="4:37">
      <c r="D112" s="15" t="s">
        <v>164</v>
      </c>
      <c r="E112" s="25"/>
      <c r="F112" s="25"/>
      <c r="H112" s="15"/>
      <c r="I112" s="8"/>
      <c r="J112" s="4">
        <v>39573</v>
      </c>
      <c r="K112" s="4">
        <v>74437</v>
      </c>
      <c r="L112" s="4">
        <v>76177</v>
      </c>
      <c r="M112" s="4">
        <v>413090</v>
      </c>
      <c r="N112" s="4">
        <v>765583</v>
      </c>
      <c r="O112" s="4">
        <v>526971</v>
      </c>
      <c r="P112" s="4">
        <v>370948</v>
      </c>
      <c r="Q112" s="4">
        <v>350629</v>
      </c>
      <c r="R112" s="4">
        <v>251338</v>
      </c>
      <c r="S112" s="4">
        <v>279952</v>
      </c>
      <c r="T112" s="4">
        <v>479708</v>
      </c>
      <c r="U112" s="4">
        <v>539861</v>
      </c>
      <c r="V112" s="4">
        <v>936710</v>
      </c>
      <c r="W112" s="4">
        <v>2191681</v>
      </c>
      <c r="X112" s="4">
        <v>2525823</v>
      </c>
      <c r="Y112" s="3">
        <f t="shared" si="21"/>
        <v>3083638</v>
      </c>
      <c r="Z112" s="4"/>
      <c r="AA112" s="4"/>
      <c r="AB112" s="4"/>
      <c r="AC112" s="4"/>
      <c r="AD112" s="4"/>
      <c r="AE112" s="15" t="s">
        <v>164</v>
      </c>
      <c r="AF112" s="8"/>
      <c r="AG112" s="4">
        <v>539861</v>
      </c>
      <c r="AH112" s="4">
        <v>936710</v>
      </c>
      <c r="AI112" s="4">
        <v>2191681</v>
      </c>
      <c r="AJ112" s="4">
        <v>2525823</v>
      </c>
      <c r="AK112" s="4">
        <v>3083638</v>
      </c>
    </row>
    <row r="113" spans="4:37">
      <c r="D113" s="15" t="s">
        <v>165</v>
      </c>
      <c r="E113" s="25"/>
      <c r="F113" s="25"/>
      <c r="H113" s="15"/>
      <c r="I113" s="8"/>
      <c r="J113" s="5">
        <v>0</v>
      </c>
      <c r="K113" s="5">
        <v>0</v>
      </c>
      <c r="L113" s="5">
        <v>0</v>
      </c>
      <c r="M113" s="5">
        <v>0</v>
      </c>
      <c r="N113" s="5">
        <v>0</v>
      </c>
      <c r="O113" s="4">
        <v>125092</v>
      </c>
      <c r="P113" s="5">
        <v>0</v>
      </c>
      <c r="Q113" s="5">
        <v>0</v>
      </c>
      <c r="R113" s="5">
        <v>0</v>
      </c>
      <c r="S113" s="5">
        <v>0</v>
      </c>
      <c r="T113" s="5">
        <v>0</v>
      </c>
      <c r="U113" s="5">
        <v>0</v>
      </c>
      <c r="V113" s="5">
        <v>0</v>
      </c>
      <c r="W113" s="5">
        <v>0</v>
      </c>
      <c r="X113" s="5">
        <v>0</v>
      </c>
      <c r="Y113" s="3">
        <f t="shared" si="21"/>
        <v>0</v>
      </c>
      <c r="Z113" s="5"/>
      <c r="AA113" s="5"/>
      <c r="AB113" s="5"/>
      <c r="AC113" s="5"/>
      <c r="AD113" s="5"/>
      <c r="AE113" s="15" t="s">
        <v>165</v>
      </c>
      <c r="AF113" s="8"/>
      <c r="AG113" s="5">
        <v>0</v>
      </c>
      <c r="AH113" s="5">
        <v>0</v>
      </c>
      <c r="AI113" s="5">
        <v>0</v>
      </c>
      <c r="AJ113" s="5">
        <v>0</v>
      </c>
      <c r="AK113" s="5">
        <v>0</v>
      </c>
    </row>
    <row r="114" spans="4:37" ht="30">
      <c r="D114" s="13" t="s">
        <v>166</v>
      </c>
      <c r="E114" s="23"/>
      <c r="F114" s="23"/>
      <c r="H114" s="13"/>
      <c r="I114" s="8"/>
      <c r="J114" s="3">
        <v>905805</v>
      </c>
      <c r="K114" s="3">
        <v>1328441</v>
      </c>
      <c r="L114" s="3">
        <v>1520173</v>
      </c>
      <c r="M114" s="3">
        <v>2305558</v>
      </c>
      <c r="N114" s="3">
        <v>2906294</v>
      </c>
      <c r="O114" s="3">
        <v>2430602</v>
      </c>
      <c r="P114" s="3">
        <v>3382757</v>
      </c>
      <c r="Q114" s="3">
        <v>5739630</v>
      </c>
      <c r="R114" s="3">
        <v>5811011</v>
      </c>
      <c r="S114" s="3">
        <v>9421546</v>
      </c>
      <c r="T114" s="3">
        <v>11657001</v>
      </c>
      <c r="U114" s="3">
        <v>12740514</v>
      </c>
      <c r="V114" s="3">
        <v>12358831</v>
      </c>
      <c r="W114" s="3">
        <v>21932338</v>
      </c>
      <c r="X114" s="3">
        <v>44209139</v>
      </c>
      <c r="Y114" s="3">
        <f t="shared" si="21"/>
        <v>19291327</v>
      </c>
      <c r="Z114" s="3"/>
      <c r="AA114" s="3"/>
      <c r="AB114" s="3"/>
      <c r="AC114" s="3"/>
      <c r="AD114" s="3"/>
      <c r="AE114" s="13" t="s">
        <v>166</v>
      </c>
      <c r="AF114" s="8"/>
      <c r="AG114" s="3">
        <v>12740514</v>
      </c>
      <c r="AH114" s="3">
        <v>12358831</v>
      </c>
      <c r="AI114" s="3">
        <v>21932338</v>
      </c>
      <c r="AJ114" s="3">
        <v>44209139</v>
      </c>
      <c r="AK114" s="3">
        <v>19291327</v>
      </c>
    </row>
    <row r="115" spans="4:37">
      <c r="D115" s="15" t="s">
        <v>167</v>
      </c>
      <c r="E115" s="25"/>
      <c r="F115" s="25"/>
      <c r="H115" s="15"/>
      <c r="I115" s="8"/>
      <c r="J115" s="4">
        <v>-469581</v>
      </c>
      <c r="K115" s="4">
        <v>-59212</v>
      </c>
      <c r="L115" s="4">
        <v>631942</v>
      </c>
      <c r="M115" s="4">
        <v>-270861</v>
      </c>
      <c r="N115" s="4">
        <v>67003</v>
      </c>
      <c r="O115" s="4">
        <v>-58061</v>
      </c>
      <c r="P115" s="4">
        <v>184894</v>
      </c>
      <c r="Q115" s="4">
        <v>-39335</v>
      </c>
      <c r="R115" s="4">
        <v>-17333</v>
      </c>
      <c r="S115" s="4">
        <v>-486372</v>
      </c>
      <c r="T115" s="4">
        <v>-462713</v>
      </c>
      <c r="U115" s="4">
        <v>-1423157</v>
      </c>
      <c r="V115" s="4">
        <v>-288520</v>
      </c>
      <c r="W115" s="4">
        <v>-3374026</v>
      </c>
      <c r="X115" s="4">
        <v>-3039386</v>
      </c>
      <c r="Y115" s="3">
        <f t="shared" si="21"/>
        <v>4711118</v>
      </c>
      <c r="Z115" s="4"/>
      <c r="AA115" s="4"/>
      <c r="AB115" s="4"/>
      <c r="AC115" s="4"/>
      <c r="AD115" s="4"/>
      <c r="AE115" s="15" t="s">
        <v>167</v>
      </c>
      <c r="AF115" s="8"/>
      <c r="AG115" s="4">
        <v>-1423157</v>
      </c>
      <c r="AH115" s="4">
        <v>-288520</v>
      </c>
      <c r="AI115" s="4">
        <v>-3374026</v>
      </c>
      <c r="AJ115" s="4">
        <v>-3039386</v>
      </c>
      <c r="AK115" s="4">
        <v>4711118</v>
      </c>
    </row>
    <row r="116" spans="4:37">
      <c r="D116" s="15" t="s">
        <v>168</v>
      </c>
      <c r="E116" s="25"/>
      <c r="F116" s="25"/>
      <c r="H116" s="15"/>
      <c r="I116" s="8"/>
      <c r="J116" s="4">
        <v>-729221</v>
      </c>
      <c r="K116" s="4">
        <v>-426468</v>
      </c>
      <c r="L116" s="4">
        <v>-1062448</v>
      </c>
      <c r="M116" s="4">
        <v>-676328</v>
      </c>
      <c r="N116" s="4">
        <v>-1874370</v>
      </c>
      <c r="O116" s="4">
        <v>-444727</v>
      </c>
      <c r="P116" s="4">
        <v>-1216858</v>
      </c>
      <c r="Q116" s="4">
        <v>235303</v>
      </c>
      <c r="R116" s="4">
        <v>390084</v>
      </c>
      <c r="S116" s="4">
        <v>-3334840</v>
      </c>
      <c r="T116" s="4">
        <v>-2201681</v>
      </c>
      <c r="U116" s="4">
        <v>-2301594</v>
      </c>
      <c r="V116" s="4">
        <v>-5132237</v>
      </c>
      <c r="W116" s="4">
        <v>-7061025</v>
      </c>
      <c r="X116" s="4">
        <v>-16949193</v>
      </c>
      <c r="Y116" s="3">
        <f t="shared" si="21"/>
        <v>8023195</v>
      </c>
      <c r="Z116" s="4"/>
      <c r="AA116" s="4"/>
      <c r="AB116" s="4"/>
      <c r="AC116" s="4"/>
      <c r="AD116" s="4"/>
      <c r="AE116" s="15" t="s">
        <v>168</v>
      </c>
      <c r="AF116" s="8"/>
      <c r="AG116" s="4">
        <v>-2301594</v>
      </c>
      <c r="AH116" s="4">
        <v>-5132237</v>
      </c>
      <c r="AI116" s="4">
        <v>-7061025</v>
      </c>
      <c r="AJ116" s="4">
        <v>-16949193</v>
      </c>
      <c r="AK116" s="4">
        <v>8023195</v>
      </c>
    </row>
    <row r="117" spans="4:37" ht="30">
      <c r="D117" s="15" t="s">
        <v>169</v>
      </c>
      <c r="E117" s="25"/>
      <c r="F117" s="25"/>
      <c r="H117" s="15"/>
      <c r="I117" s="8"/>
      <c r="J117" s="4">
        <v>176694</v>
      </c>
      <c r="K117" s="4">
        <v>157772</v>
      </c>
      <c r="L117" s="4">
        <v>-667520</v>
      </c>
      <c r="M117" s="4">
        <v>-256935</v>
      </c>
      <c r="N117" s="4">
        <v>331845</v>
      </c>
      <c r="O117" s="4">
        <v>1256559</v>
      </c>
      <c r="P117" s="4">
        <v>1674080</v>
      </c>
      <c r="Q117" s="4">
        <v>-2199063</v>
      </c>
      <c r="R117" s="4">
        <v>-849876</v>
      </c>
      <c r="S117" s="4">
        <v>2294022</v>
      </c>
      <c r="T117" s="4">
        <v>-427138</v>
      </c>
      <c r="U117" s="4">
        <v>1459709</v>
      </c>
      <c r="V117" s="4">
        <v>3557798</v>
      </c>
      <c r="W117" s="4">
        <v>4251742</v>
      </c>
      <c r="X117" s="4">
        <v>9250111</v>
      </c>
      <c r="Y117" s="3">
        <f t="shared" si="21"/>
        <v>-14666410</v>
      </c>
      <c r="Z117" s="4"/>
      <c r="AA117" s="4"/>
      <c r="AB117" s="4"/>
      <c r="AC117" s="4"/>
      <c r="AD117" s="4"/>
      <c r="AE117" s="15" t="s">
        <v>169</v>
      </c>
      <c r="AF117" s="8"/>
      <c r="AG117" s="4">
        <v>1459709</v>
      </c>
      <c r="AH117" s="4">
        <v>3557798</v>
      </c>
      <c r="AI117" s="4">
        <v>4251742</v>
      </c>
      <c r="AJ117" s="4">
        <v>9250111</v>
      </c>
      <c r="AK117" s="4">
        <v>-14666410</v>
      </c>
    </row>
    <row r="118" spans="4:37">
      <c r="D118" s="15" t="s">
        <v>170</v>
      </c>
      <c r="E118" s="25"/>
      <c r="F118" s="25"/>
      <c r="H118" s="15"/>
      <c r="I118" s="8"/>
      <c r="J118" s="4">
        <v>3439</v>
      </c>
      <c r="K118" s="4">
        <v>-83904</v>
      </c>
      <c r="L118" s="4">
        <v>-11129</v>
      </c>
      <c r="M118" s="4">
        <v>-58270</v>
      </c>
      <c r="N118" s="4">
        <v>-72284</v>
      </c>
      <c r="O118" s="4">
        <v>46908</v>
      </c>
      <c r="P118" s="4">
        <v>43030</v>
      </c>
      <c r="Q118" s="4">
        <v>-105592</v>
      </c>
      <c r="R118" s="4">
        <v>66692</v>
      </c>
      <c r="S118" s="4">
        <v>121804</v>
      </c>
      <c r="T118" s="4">
        <v>-57138</v>
      </c>
      <c r="U118" s="4">
        <v>-500921</v>
      </c>
      <c r="V118" s="4">
        <v>-8477</v>
      </c>
      <c r="W118" s="4">
        <v>-89041</v>
      </c>
      <c r="X118" s="4">
        <v>-813988</v>
      </c>
      <c r="Y118" s="3">
        <f t="shared" si="21"/>
        <v>2624</v>
      </c>
      <c r="Z118" s="5"/>
      <c r="AA118" s="5"/>
      <c r="AB118" s="5"/>
      <c r="AC118" s="5"/>
      <c r="AD118" s="5"/>
      <c r="AE118" s="15" t="s">
        <v>170</v>
      </c>
      <c r="AF118" s="8"/>
      <c r="AG118" s="4">
        <v>-500921</v>
      </c>
      <c r="AH118" s="4">
        <v>-8477</v>
      </c>
      <c r="AI118" s="4">
        <v>-89041</v>
      </c>
      <c r="AJ118" s="4">
        <v>-813988</v>
      </c>
      <c r="AK118" s="4">
        <v>2624</v>
      </c>
    </row>
    <row r="119" spans="4:37">
      <c r="D119" s="15" t="s">
        <v>171</v>
      </c>
      <c r="E119" s="25"/>
      <c r="F119" s="25"/>
      <c r="H119" s="15"/>
      <c r="I119" s="8"/>
      <c r="J119" s="5">
        <v>0</v>
      </c>
      <c r="K119" s="5">
        <v>0</v>
      </c>
      <c r="L119" s="5">
        <v>0</v>
      </c>
      <c r="M119" s="5">
        <v>0</v>
      </c>
      <c r="N119" s="5">
        <v>0</v>
      </c>
      <c r="O119" s="5">
        <v>0</v>
      </c>
      <c r="P119" s="5">
        <v>0</v>
      </c>
      <c r="Q119" s="5">
        <v>0</v>
      </c>
      <c r="R119" s="5">
        <v>0</v>
      </c>
      <c r="S119" s="5">
        <v>0</v>
      </c>
      <c r="T119" s="5">
        <v>0</v>
      </c>
      <c r="U119" s="5">
        <v>0</v>
      </c>
      <c r="V119" s="5">
        <v>0</v>
      </c>
      <c r="W119" s="5">
        <v>0</v>
      </c>
      <c r="X119" s="5">
        <v>0</v>
      </c>
      <c r="Y119" s="3">
        <f t="shared" si="21"/>
        <v>0</v>
      </c>
      <c r="Z119" s="5"/>
      <c r="AA119" s="5"/>
      <c r="AB119" s="5"/>
      <c r="AC119" s="5"/>
      <c r="AD119" s="5"/>
      <c r="AE119" s="15" t="s">
        <v>171</v>
      </c>
      <c r="AF119" s="8"/>
      <c r="AG119" s="5">
        <v>0</v>
      </c>
      <c r="AH119" s="5">
        <v>0</v>
      </c>
      <c r="AI119" s="5">
        <v>0</v>
      </c>
      <c r="AJ119" s="5">
        <v>0</v>
      </c>
      <c r="AK119" s="5">
        <v>0</v>
      </c>
    </row>
    <row r="120" spans="4:37">
      <c r="D120" s="15" t="s">
        <v>172</v>
      </c>
      <c r="E120" s="25"/>
      <c r="F120" s="25"/>
      <c r="H120" s="15"/>
      <c r="I120" s="8"/>
      <c r="J120" s="4">
        <v>-38213</v>
      </c>
      <c r="K120" s="4">
        <v>-104463</v>
      </c>
      <c r="L120" s="4">
        <v>-108212</v>
      </c>
      <c r="M120" s="4">
        <v>-393268</v>
      </c>
      <c r="N120" s="4">
        <v>-732210</v>
      </c>
      <c r="O120" s="4">
        <v>-620948</v>
      </c>
      <c r="P120" s="4">
        <v>-558924</v>
      </c>
      <c r="Q120" s="4">
        <v>-325690</v>
      </c>
      <c r="R120" s="4">
        <v>-284308</v>
      </c>
      <c r="S120" s="4">
        <v>-280618</v>
      </c>
      <c r="T120" s="4">
        <v>-476521</v>
      </c>
      <c r="U120" s="4">
        <v>-611768</v>
      </c>
      <c r="V120" s="4">
        <v>-867276</v>
      </c>
      <c r="W120" s="4">
        <v>-2027572</v>
      </c>
      <c r="X120" s="4">
        <v>-2567276</v>
      </c>
      <c r="Y120" s="3">
        <f t="shared" si="21"/>
        <v>-3061104</v>
      </c>
      <c r="Z120" s="4"/>
      <c r="AA120" s="4"/>
      <c r="AB120" s="4"/>
      <c r="AC120" s="4"/>
      <c r="AD120" s="4"/>
      <c r="AE120" s="15" t="s">
        <v>172</v>
      </c>
      <c r="AF120" s="8"/>
      <c r="AG120" s="4">
        <v>-611768</v>
      </c>
      <c r="AH120" s="4">
        <v>-867276</v>
      </c>
      <c r="AI120" s="4">
        <v>-2027572</v>
      </c>
      <c r="AJ120" s="4">
        <v>-2567276</v>
      </c>
      <c r="AK120" s="4">
        <v>-3061104</v>
      </c>
    </row>
    <row r="121" spans="4:37">
      <c r="D121" s="15" t="s">
        <v>173</v>
      </c>
      <c r="E121" s="25"/>
      <c r="F121" s="25"/>
      <c r="H121" s="15"/>
      <c r="I121" s="8"/>
      <c r="J121" s="4">
        <v>-60926</v>
      </c>
      <c r="K121" s="4">
        <v>-212065</v>
      </c>
      <c r="L121" s="4">
        <v>-51677</v>
      </c>
      <c r="M121" s="4">
        <v>-265794</v>
      </c>
      <c r="N121" s="4">
        <v>-223787</v>
      </c>
      <c r="O121" s="4">
        <v>-230283</v>
      </c>
      <c r="P121" s="4">
        <v>-200847</v>
      </c>
      <c r="Q121" s="4">
        <v>-575208</v>
      </c>
      <c r="R121" s="4">
        <v>-447843</v>
      </c>
      <c r="S121" s="4">
        <v>-752694</v>
      </c>
      <c r="T121" s="4">
        <v>-1723779</v>
      </c>
      <c r="U121" s="4">
        <v>-1416438</v>
      </c>
      <c r="V121" s="4">
        <v>-1552893</v>
      </c>
      <c r="W121" s="4">
        <v>-1716803</v>
      </c>
      <c r="X121" s="4">
        <v>-2743084</v>
      </c>
      <c r="Y121" s="3">
        <f t="shared" si="21"/>
        <v>-1246302</v>
      </c>
      <c r="Z121" s="4"/>
      <c r="AA121" s="4"/>
      <c r="AB121" s="4"/>
      <c r="AC121" s="4"/>
      <c r="AD121" s="4"/>
      <c r="AE121" s="15" t="s">
        <v>173</v>
      </c>
      <c r="AF121" s="8"/>
      <c r="AG121" s="4">
        <v>-1416438</v>
      </c>
      <c r="AH121" s="4">
        <v>-1552893</v>
      </c>
      <c r="AI121" s="4">
        <v>-1716803</v>
      </c>
      <c r="AJ121" s="4">
        <v>-2743084</v>
      </c>
      <c r="AK121" s="4">
        <v>-1246302</v>
      </c>
    </row>
    <row r="122" spans="4:37">
      <c r="D122" s="15" t="s">
        <v>174</v>
      </c>
      <c r="E122" s="25"/>
      <c r="F122" s="25"/>
      <c r="H122" s="15"/>
      <c r="I122" s="8"/>
      <c r="J122" s="4">
        <v>36079</v>
      </c>
      <c r="K122" s="4">
        <v>63212</v>
      </c>
      <c r="L122" s="4">
        <v>17691</v>
      </c>
      <c r="M122" s="4">
        <v>135447</v>
      </c>
      <c r="N122" s="4">
        <v>1878</v>
      </c>
      <c r="O122" s="4">
        <v>3021</v>
      </c>
      <c r="P122" s="4">
        <v>21180</v>
      </c>
      <c r="Q122" s="4">
        <v>33084</v>
      </c>
      <c r="R122" s="5">
        <v>0</v>
      </c>
      <c r="S122" s="5">
        <v>0</v>
      </c>
      <c r="T122" s="5">
        <v>0</v>
      </c>
      <c r="U122" s="5">
        <v>0</v>
      </c>
      <c r="V122" s="5">
        <v>0</v>
      </c>
      <c r="W122" s="5">
        <v>0</v>
      </c>
      <c r="X122" s="5">
        <v>0</v>
      </c>
      <c r="Y122" s="3">
        <f t="shared" si="21"/>
        <v>0</v>
      </c>
      <c r="Z122" s="5"/>
      <c r="AA122" s="5"/>
      <c r="AB122" s="5"/>
      <c r="AC122" s="5"/>
      <c r="AD122" s="5"/>
      <c r="AE122" s="15" t="s">
        <v>174</v>
      </c>
      <c r="AF122" s="8"/>
      <c r="AG122" s="5">
        <v>0</v>
      </c>
      <c r="AH122" s="5">
        <v>0</v>
      </c>
      <c r="AI122" s="5">
        <v>0</v>
      </c>
      <c r="AJ122" s="5">
        <v>0</v>
      </c>
      <c r="AK122" s="5">
        <v>0</v>
      </c>
    </row>
    <row r="123" spans="4:37">
      <c r="D123" s="15" t="s">
        <v>175</v>
      </c>
      <c r="E123" s="25"/>
      <c r="F123" s="25"/>
      <c r="H123" s="15"/>
      <c r="I123" s="8"/>
      <c r="J123" s="4">
        <v>-127501</v>
      </c>
      <c r="K123" s="4">
        <v>-41306</v>
      </c>
      <c r="L123" s="4">
        <v>-350857</v>
      </c>
      <c r="M123" s="4">
        <v>-121339</v>
      </c>
      <c r="N123" s="4">
        <v>-100176</v>
      </c>
      <c r="O123" s="4">
        <v>-113693</v>
      </c>
      <c r="P123" s="4">
        <v>-95479</v>
      </c>
      <c r="Q123" s="4">
        <v>-81055</v>
      </c>
      <c r="R123" s="4">
        <v>-125478</v>
      </c>
      <c r="S123" s="4">
        <v>-164129</v>
      </c>
      <c r="T123" s="4">
        <v>-249708</v>
      </c>
      <c r="U123" s="4">
        <v>-304001</v>
      </c>
      <c r="V123" s="4">
        <v>-352058</v>
      </c>
      <c r="W123" s="4">
        <v>-328363</v>
      </c>
      <c r="X123" s="4">
        <v>-625409</v>
      </c>
      <c r="Y123" s="3">
        <f t="shared" si="21"/>
        <v>-776812</v>
      </c>
      <c r="Z123" s="4"/>
      <c r="AA123" s="4"/>
      <c r="AB123" s="4"/>
      <c r="AC123" s="4"/>
      <c r="AD123" s="4"/>
      <c r="AE123" s="15" t="s">
        <v>175</v>
      </c>
      <c r="AF123" s="8"/>
      <c r="AG123" s="4">
        <v>-304001</v>
      </c>
      <c r="AH123" s="4">
        <v>-352058</v>
      </c>
      <c r="AI123" s="4">
        <v>-328363</v>
      </c>
      <c r="AJ123" s="4">
        <v>-625409</v>
      </c>
      <c r="AK123" s="4">
        <v>-776812</v>
      </c>
    </row>
    <row r="124" spans="4:37">
      <c r="D124" s="18" t="s">
        <v>176</v>
      </c>
      <c r="E124" s="28"/>
      <c r="F124" s="28"/>
      <c r="H124" s="3">
        <v>223763</v>
      </c>
      <c r="I124" s="3">
        <v>45073</v>
      </c>
      <c r="J124" s="3">
        <v>-303424</v>
      </c>
      <c r="K124" s="3">
        <v>622006</v>
      </c>
      <c r="L124" s="3">
        <v>-82038</v>
      </c>
      <c r="M124" s="3">
        <v>398211</v>
      </c>
      <c r="N124" s="3">
        <v>304193</v>
      </c>
      <c r="O124" s="3">
        <v>2269378</v>
      </c>
      <c r="P124" s="3">
        <v>3233833</v>
      </c>
      <c r="Q124" s="3">
        <v>2682073</v>
      </c>
      <c r="R124" s="3">
        <v>4542950</v>
      </c>
      <c r="S124" s="3">
        <v>6818720</v>
      </c>
      <c r="T124" s="3">
        <v>6058322</v>
      </c>
      <c r="U124" s="3">
        <v>7642344</v>
      </c>
      <c r="V124" s="3">
        <v>7715169</v>
      </c>
      <c r="W124" s="3">
        <v>11587250</v>
      </c>
      <c r="X124" s="3">
        <v>26720913</v>
      </c>
      <c r="Y124" s="3">
        <f t="shared" si="21"/>
        <v>12277637</v>
      </c>
      <c r="Z124" s="3"/>
      <c r="AA124" s="3"/>
      <c r="AB124" s="3"/>
      <c r="AC124" s="3"/>
      <c r="AD124" s="3"/>
      <c r="AE124" s="18" t="s">
        <v>176</v>
      </c>
      <c r="AF124" s="8"/>
      <c r="AG124" s="3">
        <v>7642344</v>
      </c>
      <c r="AH124" s="3">
        <v>7715169</v>
      </c>
      <c r="AI124" s="3">
        <v>11587250</v>
      </c>
      <c r="AJ124" s="3">
        <v>26720913</v>
      </c>
      <c r="AK124" s="3">
        <v>12277637</v>
      </c>
    </row>
    <row r="125" spans="4:37">
      <c r="D125" s="12" t="s">
        <v>177</v>
      </c>
      <c r="E125" s="22"/>
      <c r="F125" s="22"/>
      <c r="H125" s="2"/>
      <c r="I125" s="2"/>
      <c r="J125" s="2"/>
      <c r="K125" s="2"/>
      <c r="L125" s="2"/>
      <c r="M125" s="2"/>
      <c r="N125" s="2"/>
      <c r="O125" s="2"/>
      <c r="P125" s="2"/>
      <c r="Q125" s="2"/>
      <c r="R125" s="2"/>
      <c r="S125" s="2"/>
      <c r="T125" s="2"/>
      <c r="U125" s="2"/>
      <c r="V125" s="2"/>
      <c r="W125" s="2"/>
      <c r="X125" s="2"/>
      <c r="Y125" s="3">
        <f t="shared" si="21"/>
        <v>0</v>
      </c>
      <c r="Z125" s="2"/>
      <c r="AA125" s="2"/>
      <c r="AB125" s="2"/>
      <c r="AC125" s="2"/>
      <c r="AD125" s="2"/>
      <c r="AE125" s="12" t="s">
        <v>177</v>
      </c>
      <c r="AF125" s="8"/>
      <c r="AG125" s="2"/>
      <c r="AH125" s="2"/>
      <c r="AI125" s="2"/>
      <c r="AJ125" s="2"/>
      <c r="AK125" s="2"/>
    </row>
    <row r="126" spans="4:37" ht="30">
      <c r="D126" s="18" t="s">
        <v>178</v>
      </c>
      <c r="E126" s="28"/>
      <c r="F126" s="28"/>
      <c r="H126" s="3">
        <v>-9504</v>
      </c>
      <c r="I126" s="3">
        <v>-506</v>
      </c>
      <c r="J126" s="3">
        <v>-179140</v>
      </c>
      <c r="K126" s="3">
        <v>-463641</v>
      </c>
      <c r="L126" s="3">
        <v>-1458257</v>
      </c>
      <c r="M126" s="3">
        <v>-979887</v>
      </c>
      <c r="N126" s="3">
        <v>-1723753</v>
      </c>
      <c r="O126" s="3">
        <v>-1828105</v>
      </c>
      <c r="P126" s="3">
        <v>-2921312</v>
      </c>
      <c r="Q126" s="3">
        <v>-1084828</v>
      </c>
      <c r="R126" s="3">
        <v>-3386572</v>
      </c>
      <c r="S126" s="3">
        <v>-3416965</v>
      </c>
      <c r="T126" s="3">
        <v>-8875038</v>
      </c>
      <c r="U126" s="3">
        <v>-27594118</v>
      </c>
      <c r="V126" s="3">
        <v>-20825372</v>
      </c>
      <c r="W126" s="3">
        <v>-11915646</v>
      </c>
      <c r="X126" s="3">
        <v>-11621470</v>
      </c>
      <c r="Y126" s="3">
        <f t="shared" si="21"/>
        <v>-17887505</v>
      </c>
      <c r="Z126" s="3"/>
      <c r="AA126" s="3"/>
      <c r="AB126" s="3"/>
      <c r="AC126" s="3"/>
      <c r="AD126" s="3"/>
      <c r="AE126" s="18" t="s">
        <v>178</v>
      </c>
      <c r="AF126" s="8"/>
      <c r="AG126" s="3">
        <v>-27594118</v>
      </c>
      <c r="AH126" s="3">
        <v>-20825372</v>
      </c>
      <c r="AI126" s="3">
        <v>-11915646</v>
      </c>
      <c r="AJ126" s="3">
        <v>-11621470</v>
      </c>
      <c r="AK126" s="3">
        <v>-17887505</v>
      </c>
    </row>
    <row r="127" spans="4:37" ht="30">
      <c r="D127" s="18" t="s">
        <v>179</v>
      </c>
      <c r="E127" s="28"/>
      <c r="F127" s="28"/>
      <c r="H127" s="3">
        <v>67</v>
      </c>
      <c r="I127" s="3">
        <v>280</v>
      </c>
      <c r="J127" s="3">
        <v>71084</v>
      </c>
      <c r="K127" s="3">
        <v>1852</v>
      </c>
      <c r="L127" s="3">
        <v>9460</v>
      </c>
      <c r="M127" s="3">
        <v>177668</v>
      </c>
      <c r="N127" s="3">
        <v>14472</v>
      </c>
      <c r="O127" s="3">
        <v>51449</v>
      </c>
      <c r="P127" s="3">
        <v>11605</v>
      </c>
      <c r="Q127" s="3">
        <v>21688</v>
      </c>
      <c r="R127" s="3">
        <v>32360</v>
      </c>
      <c r="S127" s="3">
        <v>27788</v>
      </c>
      <c r="T127" s="3">
        <v>6994</v>
      </c>
      <c r="U127" s="3">
        <v>64822</v>
      </c>
      <c r="V127" s="3">
        <v>26938</v>
      </c>
      <c r="W127" s="3">
        <v>34418</v>
      </c>
      <c r="X127" s="3">
        <v>49349</v>
      </c>
      <c r="Y127" s="3">
        <f t="shared" si="21"/>
        <v>21712</v>
      </c>
      <c r="Z127" s="2"/>
      <c r="AA127" s="2"/>
      <c r="AB127" s="2"/>
      <c r="AC127" s="2"/>
      <c r="AD127" s="2"/>
      <c r="AE127" s="18" t="s">
        <v>179</v>
      </c>
      <c r="AF127" s="8"/>
      <c r="AG127" s="3">
        <v>64822</v>
      </c>
      <c r="AH127" s="3">
        <v>26938</v>
      </c>
      <c r="AI127" s="3">
        <v>34418</v>
      </c>
      <c r="AJ127" s="3">
        <v>49349</v>
      </c>
      <c r="AK127" s="3">
        <v>21712</v>
      </c>
    </row>
    <row r="128" spans="4:37" ht="30">
      <c r="D128" s="18" t="s">
        <v>180</v>
      </c>
      <c r="E128" s="28"/>
      <c r="F128" s="28"/>
      <c r="H128" s="18"/>
      <c r="I128" s="8"/>
      <c r="J128" s="3">
        <v>-289020</v>
      </c>
      <c r="K128" s="3">
        <v>-2917330</v>
      </c>
      <c r="L128" s="3">
        <v>-118985</v>
      </c>
      <c r="M128" s="3">
        <v>-440315</v>
      </c>
      <c r="N128" s="2">
        <v>0</v>
      </c>
      <c r="O128" s="3">
        <v>-222261</v>
      </c>
      <c r="P128" s="3">
        <v>-163135</v>
      </c>
      <c r="Q128" s="3">
        <v>-158594</v>
      </c>
      <c r="R128" s="3">
        <v>-298005</v>
      </c>
      <c r="S128" s="2">
        <v>0</v>
      </c>
      <c r="T128" s="3">
        <v>-13644058</v>
      </c>
      <c r="U128" s="3">
        <v>-11295502</v>
      </c>
      <c r="V128" s="3">
        <v>-4467553</v>
      </c>
      <c r="W128" s="3">
        <v>-11971173</v>
      </c>
      <c r="X128" s="3">
        <v>-41061488</v>
      </c>
      <c r="Y128" s="3">
        <f t="shared" si="21"/>
        <v>-55505794</v>
      </c>
      <c r="Z128" s="2"/>
      <c r="AA128" s="2"/>
      <c r="AB128" s="2"/>
      <c r="AC128" s="2"/>
      <c r="AD128" s="2"/>
      <c r="AE128" s="18" t="s">
        <v>180</v>
      </c>
      <c r="AF128" s="8"/>
      <c r="AG128" s="3">
        <v>-11295502</v>
      </c>
      <c r="AH128" s="3">
        <v>-4467553</v>
      </c>
      <c r="AI128" s="3">
        <v>-11971173</v>
      </c>
      <c r="AJ128" s="3">
        <v>-41061488</v>
      </c>
      <c r="AK128" s="3">
        <v>-55505794</v>
      </c>
    </row>
    <row r="129" spans="4:37" ht="30">
      <c r="D129" s="18" t="s">
        <v>181</v>
      </c>
      <c r="E129" s="28"/>
      <c r="F129" s="28"/>
      <c r="H129" s="18"/>
      <c r="I129" s="8"/>
      <c r="J129" s="3">
        <v>23050</v>
      </c>
      <c r="K129" s="3">
        <v>2599819</v>
      </c>
      <c r="L129" s="3">
        <v>659433</v>
      </c>
      <c r="M129" s="3">
        <v>309876</v>
      </c>
      <c r="N129" s="3">
        <v>335860</v>
      </c>
      <c r="O129" s="3">
        <v>1600</v>
      </c>
      <c r="P129" s="2">
        <v>0</v>
      </c>
      <c r="Q129" s="2">
        <v>0</v>
      </c>
      <c r="R129" s="2">
        <v>0</v>
      </c>
      <c r="S129" s="3">
        <v>271604</v>
      </c>
      <c r="T129" s="3">
        <v>4461988</v>
      </c>
      <c r="U129" s="3">
        <v>17443013</v>
      </c>
      <c r="V129" s="3">
        <v>6832224</v>
      </c>
      <c r="W129" s="3">
        <v>5003441</v>
      </c>
      <c r="X129" s="3">
        <v>31076413</v>
      </c>
      <c r="Y129" s="3">
        <f t="shared" si="21"/>
        <v>47412529</v>
      </c>
      <c r="Z129" s="2"/>
      <c r="AA129" s="2"/>
      <c r="AB129" s="2"/>
      <c r="AC129" s="2"/>
      <c r="AD129" s="2"/>
      <c r="AE129" s="18" t="s">
        <v>181</v>
      </c>
      <c r="AF129" s="8"/>
      <c r="AG129" s="3">
        <v>17443013</v>
      </c>
      <c r="AH129" s="3">
        <v>6832224</v>
      </c>
      <c r="AI129" s="3">
        <v>5003441</v>
      </c>
      <c r="AJ129" s="3">
        <v>31076413</v>
      </c>
      <c r="AK129" s="3">
        <v>47412529</v>
      </c>
    </row>
    <row r="130" spans="4:37">
      <c r="D130" s="18" t="s">
        <v>182</v>
      </c>
      <c r="E130" s="28"/>
      <c r="F130" s="28"/>
      <c r="H130" s="18"/>
      <c r="I130" s="8"/>
      <c r="J130" s="2">
        <v>0</v>
      </c>
      <c r="K130" s="2">
        <v>0</v>
      </c>
      <c r="L130" s="2">
        <v>0</v>
      </c>
      <c r="M130" s="2">
        <v>0</v>
      </c>
      <c r="N130" s="2">
        <v>0</v>
      </c>
      <c r="O130" s="2">
        <v>0</v>
      </c>
      <c r="P130" s="2">
        <v>0</v>
      </c>
      <c r="Q130" s="2">
        <v>0</v>
      </c>
      <c r="R130" s="2">
        <v>0</v>
      </c>
      <c r="S130" s="2">
        <v>0</v>
      </c>
      <c r="T130" s="2">
        <v>0</v>
      </c>
      <c r="U130" s="2">
        <v>0</v>
      </c>
      <c r="V130" s="2">
        <v>0</v>
      </c>
      <c r="W130" s="2">
        <v>0</v>
      </c>
      <c r="X130" s="2">
        <v>0</v>
      </c>
      <c r="Y130" s="3">
        <f t="shared" si="21"/>
        <v>0</v>
      </c>
      <c r="Z130" s="2"/>
      <c r="AA130" s="2"/>
      <c r="AB130" s="2"/>
      <c r="AC130" s="2"/>
      <c r="AD130" s="2"/>
      <c r="AE130" s="18" t="s">
        <v>182</v>
      </c>
      <c r="AF130" s="8"/>
      <c r="AG130" s="2">
        <v>0</v>
      </c>
      <c r="AH130" s="2">
        <v>0</v>
      </c>
      <c r="AI130" s="2">
        <v>0</v>
      </c>
      <c r="AJ130" s="2">
        <v>0</v>
      </c>
      <c r="AK130" s="2">
        <v>0</v>
      </c>
    </row>
    <row r="131" spans="4:37">
      <c r="D131" s="18" t="s">
        <v>183</v>
      </c>
      <c r="E131" s="28"/>
      <c r="F131" s="28"/>
      <c r="H131" s="18"/>
      <c r="I131" s="8"/>
      <c r="J131" s="2">
        <v>0</v>
      </c>
      <c r="K131" s="2">
        <v>0</v>
      </c>
      <c r="L131" s="2">
        <v>0</v>
      </c>
      <c r="M131" s="2">
        <v>0</v>
      </c>
      <c r="N131" s="2">
        <v>0</v>
      </c>
      <c r="O131" s="2">
        <v>0</v>
      </c>
      <c r="P131" s="2">
        <v>0</v>
      </c>
      <c r="Q131" s="2">
        <v>0</v>
      </c>
      <c r="R131" s="2">
        <v>0</v>
      </c>
      <c r="S131" s="2">
        <v>0</v>
      </c>
      <c r="T131" s="2">
        <v>0</v>
      </c>
      <c r="U131" s="2">
        <v>0</v>
      </c>
      <c r="V131" s="2">
        <v>0</v>
      </c>
      <c r="W131" s="2">
        <v>0</v>
      </c>
      <c r="X131" s="2">
        <v>0</v>
      </c>
      <c r="Y131" s="3">
        <f t="shared" si="21"/>
        <v>0</v>
      </c>
      <c r="Z131" s="2"/>
      <c r="AA131" s="2"/>
      <c r="AB131" s="2"/>
      <c r="AC131" s="2"/>
      <c r="AD131" s="2"/>
      <c r="AE131" s="18" t="s">
        <v>183</v>
      </c>
      <c r="AF131" s="8"/>
      <c r="AG131" s="2">
        <v>0</v>
      </c>
      <c r="AH131" s="2">
        <v>0</v>
      </c>
      <c r="AI131" s="2">
        <v>0</v>
      </c>
      <c r="AJ131" s="2">
        <v>0</v>
      </c>
      <c r="AK131" s="2">
        <v>0</v>
      </c>
    </row>
    <row r="132" spans="4:37">
      <c r="D132" s="18" t="s">
        <v>184</v>
      </c>
      <c r="E132" s="28"/>
      <c r="F132" s="28"/>
      <c r="H132" s="18"/>
      <c r="I132" s="8"/>
      <c r="J132" s="3">
        <v>-935400</v>
      </c>
      <c r="K132" s="3">
        <v>-183500</v>
      </c>
      <c r="L132" s="3">
        <v>-1177004</v>
      </c>
      <c r="M132" s="3">
        <v>-639735</v>
      </c>
      <c r="N132" s="3">
        <v>-2357</v>
      </c>
      <c r="O132" s="3">
        <v>-1500</v>
      </c>
      <c r="P132" s="2">
        <v>0</v>
      </c>
      <c r="Q132" s="2">
        <v>0</v>
      </c>
      <c r="R132" s="3">
        <v>-230629</v>
      </c>
      <c r="S132" s="3">
        <v>-10562</v>
      </c>
      <c r="T132" s="3">
        <v>-40833</v>
      </c>
      <c r="U132" s="3">
        <v>-115948</v>
      </c>
      <c r="V132" s="2">
        <v>0</v>
      </c>
      <c r="W132" s="2">
        <v>0</v>
      </c>
      <c r="X132" s="2">
        <v>0</v>
      </c>
      <c r="Y132" s="3">
        <f t="shared" si="21"/>
        <v>-371644</v>
      </c>
      <c r="Z132" s="2"/>
      <c r="AA132" s="2"/>
      <c r="AB132" s="2"/>
      <c r="AC132" s="2"/>
      <c r="AD132" s="2"/>
      <c r="AE132" s="18" t="s">
        <v>184</v>
      </c>
      <c r="AF132" s="8"/>
      <c r="AG132" s="3">
        <v>-115948</v>
      </c>
      <c r="AH132" s="2">
        <v>0</v>
      </c>
      <c r="AI132" s="2">
        <v>0</v>
      </c>
      <c r="AJ132" s="2">
        <v>0</v>
      </c>
      <c r="AK132" s="3">
        <v>-371644</v>
      </c>
    </row>
    <row r="133" spans="4:37">
      <c r="D133" s="18" t="s">
        <v>185</v>
      </c>
      <c r="E133" s="28"/>
      <c r="F133" s="28"/>
      <c r="H133" s="18"/>
      <c r="I133" s="8"/>
      <c r="J133" s="2">
        <v>0</v>
      </c>
      <c r="K133" s="3">
        <v>200000</v>
      </c>
      <c r="L133" s="2">
        <v>647</v>
      </c>
      <c r="M133" s="3">
        <v>9477</v>
      </c>
      <c r="N133" s="3">
        <v>314022</v>
      </c>
      <c r="O133" s="3">
        <v>356306</v>
      </c>
      <c r="P133" s="3">
        <v>116267</v>
      </c>
      <c r="Q133" s="3">
        <v>1500</v>
      </c>
      <c r="R133" s="2">
        <v>0</v>
      </c>
      <c r="S133" s="2">
        <v>0</v>
      </c>
      <c r="T133" s="2">
        <v>651</v>
      </c>
      <c r="U133" s="3">
        <v>17600</v>
      </c>
      <c r="V133" s="2">
        <v>0</v>
      </c>
      <c r="W133" s="2">
        <v>0</v>
      </c>
      <c r="X133" s="3">
        <v>833829</v>
      </c>
      <c r="Y133" s="3">
        <f t="shared" si="21"/>
        <v>6672</v>
      </c>
      <c r="Z133" s="2"/>
      <c r="AA133" s="2"/>
      <c r="AB133" s="2"/>
      <c r="AC133" s="2"/>
      <c r="AD133" s="2"/>
      <c r="AE133" s="18" t="s">
        <v>185</v>
      </c>
      <c r="AF133" s="8"/>
      <c r="AG133" s="3">
        <v>17600</v>
      </c>
      <c r="AH133" s="2">
        <v>0</v>
      </c>
      <c r="AI133" s="2">
        <v>0</v>
      </c>
      <c r="AJ133" s="3">
        <v>833829</v>
      </c>
      <c r="AK133" s="3">
        <v>6672</v>
      </c>
    </row>
    <row r="134" spans="4:37">
      <c r="D134" s="18" t="s">
        <v>186</v>
      </c>
      <c r="E134" s="28"/>
      <c r="F134" s="28"/>
      <c r="H134" s="18"/>
      <c r="I134" s="8"/>
      <c r="J134" s="2">
        <v>0</v>
      </c>
      <c r="K134" s="2">
        <v>0</v>
      </c>
      <c r="L134" s="2">
        <v>0</v>
      </c>
      <c r="M134" s="2">
        <v>0</v>
      </c>
      <c r="N134" s="2">
        <v>0</v>
      </c>
      <c r="O134" s="2">
        <v>0</v>
      </c>
      <c r="P134" s="2">
        <v>0</v>
      </c>
      <c r="Q134" s="2">
        <v>0</v>
      </c>
      <c r="R134" s="2">
        <v>0</v>
      </c>
      <c r="S134" s="2">
        <v>0</v>
      </c>
      <c r="T134" s="2">
        <v>0</v>
      </c>
      <c r="U134" s="2">
        <v>0</v>
      </c>
      <c r="V134" s="2">
        <v>0</v>
      </c>
      <c r="W134" s="2">
        <v>0</v>
      </c>
      <c r="X134" s="2">
        <v>0</v>
      </c>
      <c r="Y134" s="3">
        <f t="shared" si="21"/>
        <v>0</v>
      </c>
      <c r="Z134" s="2"/>
      <c r="AA134" s="2"/>
      <c r="AB134" s="2"/>
      <c r="AC134" s="2"/>
      <c r="AD134" s="2"/>
      <c r="AE134" s="18" t="s">
        <v>186</v>
      </c>
      <c r="AF134" s="8"/>
      <c r="AG134" s="2">
        <v>0</v>
      </c>
      <c r="AH134" s="2">
        <v>0</v>
      </c>
      <c r="AI134" s="2">
        <v>0</v>
      </c>
      <c r="AJ134" s="2">
        <v>0</v>
      </c>
      <c r="AK134" s="2">
        <v>0</v>
      </c>
    </row>
    <row r="135" spans="4:37" ht="30">
      <c r="D135" s="18" t="s">
        <v>187</v>
      </c>
      <c r="E135" s="28"/>
      <c r="F135" s="28"/>
      <c r="H135" s="18"/>
      <c r="I135" s="8"/>
      <c r="J135" s="3">
        <v>14351</v>
      </c>
      <c r="K135" s="3">
        <v>104051</v>
      </c>
      <c r="L135" s="3">
        <v>123735</v>
      </c>
      <c r="M135" s="3">
        <v>141662</v>
      </c>
      <c r="N135" s="3">
        <v>183711</v>
      </c>
      <c r="O135" s="3">
        <v>66065</v>
      </c>
      <c r="P135" s="3">
        <v>100057</v>
      </c>
      <c r="Q135" s="3">
        <v>107306</v>
      </c>
      <c r="R135" s="3">
        <v>119071</v>
      </c>
      <c r="S135" s="2">
        <v>0</v>
      </c>
      <c r="T135" s="3">
        <v>164530</v>
      </c>
      <c r="U135" s="3">
        <v>946999</v>
      </c>
      <c r="V135" s="3">
        <v>369547</v>
      </c>
      <c r="W135" s="3">
        <v>353561</v>
      </c>
      <c r="X135" s="3">
        <v>1053916</v>
      </c>
      <c r="Y135" s="3">
        <f t="shared" si="21"/>
        <v>1697816</v>
      </c>
      <c r="Z135" s="3"/>
      <c r="AA135" s="3"/>
      <c r="AB135" s="3"/>
      <c r="AC135" s="3"/>
      <c r="AD135" s="3"/>
      <c r="AE135" s="18" t="s">
        <v>187</v>
      </c>
      <c r="AF135" s="8"/>
      <c r="AG135" s="3">
        <v>946999</v>
      </c>
      <c r="AH135" s="3">
        <v>369547</v>
      </c>
      <c r="AI135" s="3">
        <v>353561</v>
      </c>
      <c r="AJ135" s="3">
        <v>1053916</v>
      </c>
      <c r="AK135" s="3">
        <v>1697816</v>
      </c>
    </row>
    <row r="136" spans="4:37" ht="30">
      <c r="D136" s="18" t="s">
        <v>188</v>
      </c>
      <c r="E136" s="28"/>
      <c r="F136" s="28"/>
      <c r="H136" s="18"/>
      <c r="I136" s="8"/>
      <c r="J136" s="2">
        <v>0</v>
      </c>
      <c r="K136" s="2">
        <v>0</v>
      </c>
      <c r="L136" s="2">
        <v>0</v>
      </c>
      <c r="M136" s="2">
        <v>0</v>
      </c>
      <c r="N136" s="3">
        <v>-58953</v>
      </c>
      <c r="O136" s="3">
        <v>-83222</v>
      </c>
      <c r="P136" s="3">
        <v>-395947</v>
      </c>
      <c r="Q136" s="3">
        <v>-56956</v>
      </c>
      <c r="R136" s="2">
        <v>0</v>
      </c>
      <c r="S136" s="2">
        <v>0</v>
      </c>
      <c r="T136" s="2">
        <v>0</v>
      </c>
      <c r="U136" s="2">
        <v>0</v>
      </c>
      <c r="V136" s="2">
        <v>0</v>
      </c>
      <c r="W136" s="2">
        <v>0</v>
      </c>
      <c r="X136" s="2">
        <v>0</v>
      </c>
      <c r="Y136" s="3">
        <f t="shared" si="21"/>
        <v>0</v>
      </c>
      <c r="Z136" s="2"/>
      <c r="AA136" s="2"/>
      <c r="AB136" s="2"/>
      <c r="AC136" s="2"/>
      <c r="AD136" s="2"/>
      <c r="AE136" s="18" t="s">
        <v>188</v>
      </c>
      <c r="AF136" s="8"/>
      <c r="AG136" s="2">
        <v>0</v>
      </c>
      <c r="AH136" s="2">
        <v>0</v>
      </c>
      <c r="AI136" s="2">
        <v>0</v>
      </c>
      <c r="AJ136" s="2">
        <v>0</v>
      </c>
      <c r="AK136" s="2">
        <v>0</v>
      </c>
    </row>
    <row r="137" spans="4:37">
      <c r="D137" s="18" t="s">
        <v>189</v>
      </c>
      <c r="E137" s="28"/>
      <c r="F137" s="28"/>
      <c r="H137" s="18"/>
      <c r="I137" s="8"/>
      <c r="J137" s="3">
        <v>-1295075</v>
      </c>
      <c r="K137" s="3">
        <v>-658749</v>
      </c>
      <c r="L137" s="3">
        <v>-1960971</v>
      </c>
      <c r="M137" s="3">
        <v>-1421255</v>
      </c>
      <c r="N137" s="3">
        <v>-936998</v>
      </c>
      <c r="O137" s="3">
        <v>-1659668</v>
      </c>
      <c r="P137" s="3">
        <v>-3252465</v>
      </c>
      <c r="Q137" s="3">
        <v>-1169883</v>
      </c>
      <c r="R137" s="3">
        <v>-3763774</v>
      </c>
      <c r="S137" s="3">
        <v>-3128135</v>
      </c>
      <c r="T137" s="3">
        <v>-17925765</v>
      </c>
      <c r="U137" s="3">
        <v>-20533134</v>
      </c>
      <c r="V137" s="3">
        <v>-18064216</v>
      </c>
      <c r="W137" s="3">
        <v>-18495398</v>
      </c>
      <c r="X137" s="3">
        <v>-19669453</v>
      </c>
      <c r="Y137" s="3">
        <f t="shared" si="21"/>
        <v>-24626213</v>
      </c>
      <c r="Z137" s="3"/>
      <c r="AA137" s="3"/>
      <c r="AB137" s="3"/>
      <c r="AC137" s="3"/>
      <c r="AD137" s="3"/>
      <c r="AE137" s="18" t="s">
        <v>189</v>
      </c>
      <c r="AF137" s="8"/>
      <c r="AG137" s="3">
        <v>-20533134</v>
      </c>
      <c r="AH137" s="3">
        <v>-18064216</v>
      </c>
      <c r="AI137" s="3">
        <v>-18495398</v>
      </c>
      <c r="AJ137" s="3">
        <v>-19669453</v>
      </c>
      <c r="AK137" s="3">
        <v>-24626213</v>
      </c>
    </row>
    <row r="138" spans="4:37">
      <c r="D138" s="12" t="s">
        <v>190</v>
      </c>
      <c r="E138" s="22"/>
      <c r="F138" s="22"/>
      <c r="H138" s="12"/>
      <c r="I138" s="8"/>
      <c r="J138" s="2"/>
      <c r="K138" s="2"/>
      <c r="L138" s="2"/>
      <c r="M138" s="2"/>
      <c r="N138" s="2"/>
      <c r="O138" s="2"/>
      <c r="P138" s="2"/>
      <c r="Q138" s="2"/>
      <c r="R138" s="2"/>
      <c r="S138" s="2"/>
      <c r="T138" s="2"/>
      <c r="U138" s="2"/>
      <c r="V138" s="2"/>
      <c r="W138" s="2"/>
      <c r="X138" s="2"/>
      <c r="Y138" s="3">
        <f t="shared" si="21"/>
        <v>0</v>
      </c>
      <c r="Z138" s="2"/>
      <c r="AA138" s="2"/>
      <c r="AB138" s="2"/>
      <c r="AC138" s="2"/>
      <c r="AD138" s="2"/>
      <c r="AE138" s="12" t="s">
        <v>190</v>
      </c>
      <c r="AF138" s="8"/>
      <c r="AG138" s="2"/>
      <c r="AH138" s="2"/>
      <c r="AI138" s="2"/>
      <c r="AJ138" s="2"/>
      <c r="AK138" s="2"/>
    </row>
    <row r="139" spans="4:37" ht="30">
      <c r="D139" s="18" t="s">
        <v>191</v>
      </c>
      <c r="E139" s="28"/>
      <c r="F139" s="28"/>
      <c r="H139" s="18"/>
      <c r="I139" s="8"/>
      <c r="J139" s="3">
        <v>2410000</v>
      </c>
      <c r="K139" s="3">
        <v>678750</v>
      </c>
      <c r="L139" s="3">
        <v>1429</v>
      </c>
      <c r="M139" s="3">
        <v>8457</v>
      </c>
      <c r="N139" s="3">
        <v>88085</v>
      </c>
      <c r="O139" s="3">
        <v>100459</v>
      </c>
      <c r="P139" s="2">
        <v>620</v>
      </c>
      <c r="Q139" s="2">
        <v>475</v>
      </c>
      <c r="R139" s="2">
        <v>59</v>
      </c>
      <c r="S139" s="2">
        <v>10</v>
      </c>
      <c r="T139" s="3">
        <v>5057285</v>
      </c>
      <c r="U139" s="3">
        <v>11425</v>
      </c>
      <c r="V139" s="2">
        <v>85</v>
      </c>
      <c r="W139" s="3">
        <v>2700</v>
      </c>
      <c r="X139" s="3">
        <v>10630</v>
      </c>
      <c r="Y139" s="3">
        <f t="shared" si="21"/>
        <v>4075</v>
      </c>
      <c r="Z139" s="3"/>
      <c r="AA139" s="3"/>
      <c r="AB139" s="3"/>
      <c r="AC139" s="3"/>
      <c r="AD139" s="3"/>
      <c r="AE139" s="18" t="s">
        <v>191</v>
      </c>
      <c r="AF139" s="8"/>
      <c r="AG139" s="3">
        <v>11425</v>
      </c>
      <c r="AH139" s="2">
        <v>85</v>
      </c>
      <c r="AI139" s="3">
        <v>2700</v>
      </c>
      <c r="AJ139" s="3">
        <v>10630</v>
      </c>
      <c r="AK139" s="3">
        <v>4075</v>
      </c>
    </row>
    <row r="140" spans="4:37" ht="30">
      <c r="D140" s="18" t="s">
        <v>192</v>
      </c>
      <c r="E140" s="28"/>
      <c r="F140" s="28"/>
      <c r="H140" s="18"/>
      <c r="I140" s="8"/>
      <c r="J140" s="2">
        <v>0</v>
      </c>
      <c r="K140" s="2">
        <v>0</v>
      </c>
      <c r="L140" s="2">
        <v>0</v>
      </c>
      <c r="M140" s="2">
        <v>0</v>
      </c>
      <c r="N140" s="3">
        <v>-150971</v>
      </c>
      <c r="O140" s="2">
        <v>0</v>
      </c>
      <c r="P140" s="2">
        <v>0</v>
      </c>
      <c r="Q140" s="2">
        <v>0</v>
      </c>
      <c r="R140" s="2">
        <v>0</v>
      </c>
      <c r="S140" s="2">
        <v>0</v>
      </c>
      <c r="T140" s="2">
        <v>0</v>
      </c>
      <c r="U140" s="2">
        <v>0</v>
      </c>
      <c r="V140" s="2">
        <v>0</v>
      </c>
      <c r="W140" s="2">
        <v>0</v>
      </c>
      <c r="X140" s="2">
        <v>0</v>
      </c>
      <c r="Y140" s="3">
        <f t="shared" si="21"/>
        <v>0</v>
      </c>
      <c r="Z140" s="2"/>
      <c r="AA140" s="2"/>
      <c r="AB140" s="2"/>
      <c r="AC140" s="2"/>
      <c r="AD140" s="2"/>
      <c r="AE140" s="18" t="s">
        <v>192</v>
      </c>
      <c r="AF140" s="8"/>
      <c r="AG140" s="2">
        <v>0</v>
      </c>
      <c r="AH140" s="2">
        <v>0</v>
      </c>
      <c r="AI140" s="2">
        <v>0</v>
      </c>
      <c r="AJ140" s="2">
        <v>0</v>
      </c>
      <c r="AK140" s="2">
        <v>0</v>
      </c>
    </row>
    <row r="141" spans="4:37">
      <c r="D141" s="18" t="s">
        <v>193</v>
      </c>
      <c r="E141" s="28"/>
      <c r="F141" s="28"/>
      <c r="H141" s="18"/>
      <c r="I141" s="8"/>
      <c r="J141" s="3">
        <v>2262275</v>
      </c>
      <c r="K141" s="3">
        <v>4043836</v>
      </c>
      <c r="L141" s="3">
        <v>8163590</v>
      </c>
      <c r="M141" s="3">
        <v>10862815</v>
      </c>
      <c r="N141" s="3">
        <v>17042400</v>
      </c>
      <c r="O141" s="3">
        <v>18070024</v>
      </c>
      <c r="P141" s="3">
        <v>18941877</v>
      </c>
      <c r="Q141" s="3">
        <v>21167443</v>
      </c>
      <c r="R141" s="3">
        <v>22541239</v>
      </c>
      <c r="S141" s="3">
        <v>28158083</v>
      </c>
      <c r="T141" s="3">
        <v>37194697</v>
      </c>
      <c r="U141" s="3">
        <v>53472014</v>
      </c>
      <c r="V141" s="3">
        <v>69584171</v>
      </c>
      <c r="W141" s="3">
        <v>83074115</v>
      </c>
      <c r="X141" s="3">
        <v>125075421</v>
      </c>
      <c r="Y141" s="3">
        <f t="shared" si="21"/>
        <v>135250023</v>
      </c>
      <c r="Z141" s="3"/>
      <c r="AA141" s="3"/>
      <c r="AB141" s="3"/>
      <c r="AC141" s="3"/>
      <c r="AD141" s="3"/>
      <c r="AE141" s="18" t="s">
        <v>193</v>
      </c>
      <c r="AF141" s="8"/>
      <c r="AG141" s="3">
        <v>53472014</v>
      </c>
      <c r="AH141" s="3">
        <v>67944185</v>
      </c>
      <c r="AI141" s="3">
        <v>83074115</v>
      </c>
      <c r="AJ141" s="3">
        <v>125075421</v>
      </c>
      <c r="AK141" s="3">
        <v>135250023</v>
      </c>
    </row>
    <row r="142" spans="4:37">
      <c r="D142" s="18" t="s">
        <v>194</v>
      </c>
      <c r="E142" s="28"/>
      <c r="F142" s="28"/>
      <c r="H142" s="18"/>
      <c r="I142" s="8"/>
      <c r="J142" s="3">
        <v>-2517930</v>
      </c>
      <c r="K142" s="3">
        <v>-4132818</v>
      </c>
      <c r="L142" s="3">
        <v>-4751922</v>
      </c>
      <c r="M142" s="3">
        <v>-9647393</v>
      </c>
      <c r="N142" s="3">
        <v>-16327876</v>
      </c>
      <c r="O142" s="3">
        <v>-18188282</v>
      </c>
      <c r="P142" s="3">
        <v>-17672452</v>
      </c>
      <c r="Q142" s="3">
        <v>-22097816</v>
      </c>
      <c r="R142" s="3">
        <v>-22433386</v>
      </c>
      <c r="S142" s="3">
        <v>-28560488</v>
      </c>
      <c r="T142" s="3">
        <v>-30674534</v>
      </c>
      <c r="U142" s="3">
        <v>-42335009</v>
      </c>
      <c r="V142" s="3">
        <v>-57193668</v>
      </c>
      <c r="W142" s="3">
        <v>-65603640</v>
      </c>
      <c r="X142" s="3">
        <v>-121652859</v>
      </c>
      <c r="Y142" s="3">
        <f t="shared" si="21"/>
        <v>-134770628</v>
      </c>
      <c r="Z142" s="3"/>
      <c r="AA142" s="3"/>
      <c r="AB142" s="3"/>
      <c r="AC142" s="3"/>
      <c r="AD142" s="3"/>
      <c r="AE142" s="18" t="s">
        <v>194</v>
      </c>
      <c r="AF142" s="8"/>
      <c r="AG142" s="3">
        <v>-42335009</v>
      </c>
      <c r="AH142" s="3">
        <v>-55553682</v>
      </c>
      <c r="AI142" s="3">
        <v>-65603640</v>
      </c>
      <c r="AJ142" s="3">
        <v>-121652859</v>
      </c>
      <c r="AK142" s="3">
        <v>-134770628</v>
      </c>
    </row>
    <row r="143" spans="4:37">
      <c r="D143" s="18" t="s">
        <v>195</v>
      </c>
      <c r="E143" s="28"/>
      <c r="F143" s="28"/>
      <c r="H143" s="18"/>
      <c r="I143" s="8"/>
      <c r="J143" s="3">
        <v>-15758</v>
      </c>
      <c r="K143" s="3">
        <v>-2245</v>
      </c>
      <c r="L143" s="3">
        <v>-1680</v>
      </c>
      <c r="M143" s="2">
        <v>-163</v>
      </c>
      <c r="N143" s="2">
        <v>0</v>
      </c>
      <c r="O143" s="2">
        <v>0</v>
      </c>
      <c r="P143" s="2">
        <v>0</v>
      </c>
      <c r="Q143" s="2">
        <v>0</v>
      </c>
      <c r="R143" s="2">
        <v>0</v>
      </c>
      <c r="S143" s="2">
        <v>0</v>
      </c>
      <c r="T143" s="2">
        <v>0</v>
      </c>
      <c r="U143" s="2">
        <v>0</v>
      </c>
      <c r="V143" s="2">
        <v>0</v>
      </c>
      <c r="W143" s="2">
        <v>0</v>
      </c>
      <c r="X143" s="2">
        <v>0</v>
      </c>
      <c r="Y143" s="3">
        <f t="shared" si="21"/>
        <v>0</v>
      </c>
      <c r="Z143" s="2"/>
      <c r="AA143" s="2"/>
      <c r="AB143" s="2"/>
      <c r="AC143" s="2"/>
      <c r="AD143" s="2"/>
      <c r="AE143" s="18" t="s">
        <v>195</v>
      </c>
      <c r="AF143" s="8"/>
      <c r="AG143" s="2">
        <v>0</v>
      </c>
      <c r="AH143" s="2">
        <v>0</v>
      </c>
      <c r="AI143" s="2">
        <v>0</v>
      </c>
      <c r="AJ143" s="2">
        <v>0</v>
      </c>
      <c r="AK143" s="2">
        <v>0</v>
      </c>
    </row>
    <row r="144" spans="4:37">
      <c r="D144" s="18" t="s">
        <v>196</v>
      </c>
      <c r="E144" s="28"/>
      <c r="F144" s="28"/>
      <c r="H144" s="18"/>
      <c r="I144" s="8"/>
      <c r="J144" s="2">
        <v>0</v>
      </c>
      <c r="K144" s="2">
        <v>0</v>
      </c>
      <c r="L144" s="2">
        <v>0</v>
      </c>
      <c r="M144" s="2">
        <v>0</v>
      </c>
      <c r="N144" s="2">
        <v>0</v>
      </c>
      <c r="O144" s="2">
        <v>0</v>
      </c>
      <c r="P144" s="2">
        <v>0</v>
      </c>
      <c r="Q144" s="2">
        <v>0</v>
      </c>
      <c r="R144" s="2">
        <v>0</v>
      </c>
      <c r="S144" s="2">
        <v>0</v>
      </c>
      <c r="T144" s="2">
        <v>0</v>
      </c>
      <c r="U144" s="2">
        <v>0</v>
      </c>
      <c r="V144" s="2">
        <v>0</v>
      </c>
      <c r="W144" s="2">
        <v>0</v>
      </c>
      <c r="X144" s="2">
        <v>0</v>
      </c>
      <c r="Y144" s="3">
        <f t="shared" si="21"/>
        <v>0</v>
      </c>
      <c r="Z144" s="2"/>
      <c r="AA144" s="2"/>
      <c r="AB144" s="2"/>
      <c r="AC144" s="2"/>
      <c r="AD144" s="2"/>
      <c r="AE144" s="18" t="s">
        <v>196</v>
      </c>
      <c r="AF144" s="8"/>
      <c r="AG144" s="2">
        <v>0</v>
      </c>
      <c r="AH144" s="2">
        <v>0</v>
      </c>
      <c r="AI144" s="2">
        <v>0</v>
      </c>
      <c r="AJ144" s="2">
        <v>0</v>
      </c>
      <c r="AK144" s="2">
        <v>0</v>
      </c>
    </row>
    <row r="145" spans="4:37">
      <c r="D145" s="18" t="s">
        <v>197</v>
      </c>
      <c r="E145" s="28"/>
      <c r="F145" s="28"/>
      <c r="H145" s="18"/>
      <c r="I145" s="8"/>
      <c r="J145" s="2">
        <v>0</v>
      </c>
      <c r="K145" s="2">
        <v>0</v>
      </c>
      <c r="L145" s="2">
        <v>0</v>
      </c>
      <c r="M145" s="2">
        <v>0</v>
      </c>
      <c r="N145" s="2">
        <v>0</v>
      </c>
      <c r="O145" s="2">
        <v>0</v>
      </c>
      <c r="P145" s="2">
        <v>0</v>
      </c>
      <c r="Q145" s="2">
        <v>0</v>
      </c>
      <c r="R145" s="2">
        <v>0</v>
      </c>
      <c r="S145" s="2">
        <v>0</v>
      </c>
      <c r="T145" s="2">
        <v>0</v>
      </c>
      <c r="U145" s="2">
        <v>0</v>
      </c>
      <c r="V145" s="2">
        <v>0</v>
      </c>
      <c r="W145" s="2">
        <v>0</v>
      </c>
      <c r="X145" s="2">
        <v>0</v>
      </c>
      <c r="Y145" s="3">
        <f t="shared" si="21"/>
        <v>0</v>
      </c>
      <c r="Z145" s="2"/>
      <c r="AA145" s="2"/>
      <c r="AB145" s="2"/>
      <c r="AC145" s="2"/>
      <c r="AD145" s="2"/>
      <c r="AE145" s="18" t="s">
        <v>197</v>
      </c>
      <c r="AF145" s="8"/>
      <c r="AG145" s="2">
        <v>0</v>
      </c>
      <c r="AH145" s="2">
        <v>0</v>
      </c>
      <c r="AI145" s="2">
        <v>0</v>
      </c>
      <c r="AJ145" s="2">
        <v>0</v>
      </c>
      <c r="AK145" s="2">
        <v>0</v>
      </c>
    </row>
    <row r="146" spans="4:37">
      <c r="D146" s="18" t="s">
        <v>198</v>
      </c>
      <c r="E146" s="28"/>
      <c r="F146" s="28"/>
      <c r="H146" s="18"/>
      <c r="I146" s="8"/>
      <c r="J146" s="3">
        <v>-218974</v>
      </c>
      <c r="K146" s="3">
        <v>-439891</v>
      </c>
      <c r="L146" s="3">
        <v>-394439</v>
      </c>
      <c r="M146" s="3">
        <v>-637986</v>
      </c>
      <c r="N146" s="3">
        <v>-2864</v>
      </c>
      <c r="O146" s="3">
        <v>-361790</v>
      </c>
      <c r="P146" s="3">
        <v>-420496</v>
      </c>
      <c r="Q146" s="3">
        <v>-681451</v>
      </c>
      <c r="R146" s="3">
        <v>-540720</v>
      </c>
      <c r="S146" s="3">
        <v>-1102411</v>
      </c>
      <c r="T146" s="3">
        <v>-3755</v>
      </c>
      <c r="U146" s="3">
        <v>-5918</v>
      </c>
      <c r="V146" s="3">
        <v>-12647</v>
      </c>
      <c r="W146" s="3">
        <v>-1419474</v>
      </c>
      <c r="X146" s="3">
        <v>-1693087</v>
      </c>
      <c r="Y146" s="3">
        <f t="shared" si="21"/>
        <v>-2261460</v>
      </c>
      <c r="Z146" s="3"/>
      <c r="AA146" s="3"/>
      <c r="AB146" s="3"/>
      <c r="AC146" s="3"/>
      <c r="AD146" s="3"/>
      <c r="AE146" s="18" t="s">
        <v>198</v>
      </c>
      <c r="AF146" s="8"/>
      <c r="AG146" s="3">
        <v>-5918</v>
      </c>
      <c r="AH146" s="3">
        <v>-12647</v>
      </c>
      <c r="AI146" s="3">
        <v>-1419474</v>
      </c>
      <c r="AJ146" s="3">
        <v>-1693087</v>
      </c>
      <c r="AK146" s="3">
        <v>-2261460</v>
      </c>
    </row>
    <row r="147" spans="4:37" ht="30">
      <c r="D147" s="18" t="s">
        <v>199</v>
      </c>
      <c r="E147" s="28"/>
      <c r="F147" s="28"/>
      <c r="H147" s="18"/>
      <c r="I147" s="8"/>
      <c r="J147" s="2">
        <v>0</v>
      </c>
      <c r="K147" s="2">
        <v>0</v>
      </c>
      <c r="L147" s="2">
        <v>0</v>
      </c>
      <c r="M147" s="2">
        <v>0</v>
      </c>
      <c r="N147" s="2">
        <v>0</v>
      </c>
      <c r="O147" s="2">
        <v>0</v>
      </c>
      <c r="P147" s="2">
        <v>0</v>
      </c>
      <c r="Q147" s="2">
        <v>0</v>
      </c>
      <c r="R147" s="2">
        <v>0</v>
      </c>
      <c r="S147" s="2">
        <v>0</v>
      </c>
      <c r="T147" s="2">
        <v>0</v>
      </c>
      <c r="U147" s="2">
        <v>0</v>
      </c>
      <c r="V147" s="2">
        <v>0</v>
      </c>
      <c r="W147" s="2">
        <v>0</v>
      </c>
      <c r="X147" s="2">
        <v>0</v>
      </c>
      <c r="Y147" s="3">
        <f t="shared" si="21"/>
        <v>0</v>
      </c>
      <c r="Z147" s="2"/>
      <c r="AA147" s="2"/>
      <c r="AB147" s="2"/>
      <c r="AC147" s="2"/>
      <c r="AD147" s="2"/>
      <c r="AE147" s="18" t="s">
        <v>199</v>
      </c>
      <c r="AF147" s="8"/>
      <c r="AG147" s="2">
        <v>0</v>
      </c>
      <c r="AH147" s="2">
        <v>0</v>
      </c>
      <c r="AI147" s="2">
        <v>0</v>
      </c>
      <c r="AJ147" s="2">
        <v>0</v>
      </c>
      <c r="AK147" s="2">
        <v>0</v>
      </c>
    </row>
    <row r="148" spans="4:37">
      <c r="D148" s="18" t="s">
        <v>200</v>
      </c>
      <c r="E148" s="28"/>
      <c r="F148" s="28"/>
      <c r="H148" s="18"/>
      <c r="I148" s="8"/>
      <c r="J148" s="2">
        <v>0</v>
      </c>
      <c r="K148" s="2">
        <v>0</v>
      </c>
      <c r="L148" s="2">
        <v>0</v>
      </c>
      <c r="M148" s="2">
        <v>0</v>
      </c>
      <c r="N148" s="2">
        <v>0</v>
      </c>
      <c r="O148" s="2">
        <v>0</v>
      </c>
      <c r="P148" s="2">
        <v>0</v>
      </c>
      <c r="Q148" s="2">
        <v>0</v>
      </c>
      <c r="R148" s="2">
        <v>0</v>
      </c>
      <c r="S148" s="2">
        <v>0</v>
      </c>
      <c r="T148" s="2">
        <v>0</v>
      </c>
      <c r="U148" s="2">
        <v>0</v>
      </c>
      <c r="V148" s="2">
        <v>0</v>
      </c>
      <c r="W148" s="2">
        <v>0</v>
      </c>
      <c r="X148" s="2">
        <v>0</v>
      </c>
      <c r="Y148" s="3">
        <f t="shared" si="21"/>
        <v>0</v>
      </c>
      <c r="Z148" s="2"/>
      <c r="AA148" s="2"/>
      <c r="AB148" s="2"/>
      <c r="AC148" s="2"/>
      <c r="AD148" s="2"/>
      <c r="AE148" s="18" t="s">
        <v>200</v>
      </c>
      <c r="AF148" s="8"/>
      <c r="AG148" s="2">
        <v>0</v>
      </c>
      <c r="AH148" s="2">
        <v>0</v>
      </c>
      <c r="AI148" s="2">
        <v>0</v>
      </c>
      <c r="AJ148" s="2">
        <v>0</v>
      </c>
      <c r="AK148" s="2">
        <v>0</v>
      </c>
    </row>
    <row r="149" spans="4:37">
      <c r="D149" s="18" t="s">
        <v>201</v>
      </c>
      <c r="E149" s="28"/>
      <c r="F149" s="28"/>
      <c r="H149" s="18"/>
      <c r="I149" s="8"/>
      <c r="J149" s="3">
        <v>1919614</v>
      </c>
      <c r="K149" s="3">
        <v>147631</v>
      </c>
      <c r="L149" s="3">
        <v>3016977</v>
      </c>
      <c r="M149" s="3">
        <v>585729</v>
      </c>
      <c r="N149" s="3">
        <v>648774</v>
      </c>
      <c r="O149" s="3">
        <v>-379589</v>
      </c>
      <c r="P149" s="3">
        <v>849549</v>
      </c>
      <c r="Q149" s="3">
        <v>-1611349</v>
      </c>
      <c r="R149" s="3">
        <v>-432809</v>
      </c>
      <c r="S149" s="3">
        <v>-1504806</v>
      </c>
      <c r="T149" s="3">
        <v>11573693</v>
      </c>
      <c r="U149" s="3">
        <v>11142512</v>
      </c>
      <c r="V149" s="3">
        <v>12377941</v>
      </c>
      <c r="W149" s="3">
        <v>16053702</v>
      </c>
      <c r="X149" s="3">
        <v>1740105</v>
      </c>
      <c r="Y149" s="3">
        <f t="shared" si="21"/>
        <v>-1777990</v>
      </c>
      <c r="Z149" s="3"/>
      <c r="AA149" s="3"/>
      <c r="AB149" s="3"/>
      <c r="AC149" s="3"/>
      <c r="AD149" s="3"/>
      <c r="AE149" s="18" t="s">
        <v>201</v>
      </c>
      <c r="AF149" s="8"/>
      <c r="AG149" s="3">
        <v>11142512</v>
      </c>
      <c r="AH149" s="3">
        <v>12377941</v>
      </c>
      <c r="AI149" s="3">
        <v>16053702</v>
      </c>
      <c r="AJ149" s="3">
        <v>1740105</v>
      </c>
      <c r="AK149" s="3">
        <v>-1777990</v>
      </c>
    </row>
    <row r="150" spans="4:37">
      <c r="D150" s="16" t="s">
        <v>202</v>
      </c>
      <c r="E150" s="26"/>
      <c r="F150" s="26"/>
      <c r="H150" s="16"/>
      <c r="I150" s="8"/>
      <c r="J150" s="3">
        <v>321114</v>
      </c>
      <c r="K150" s="3">
        <v>110889</v>
      </c>
      <c r="L150" s="3">
        <v>973969</v>
      </c>
      <c r="M150" s="3">
        <v>-437315</v>
      </c>
      <c r="N150" s="3">
        <v>15968</v>
      </c>
      <c r="O150" s="3">
        <v>230121</v>
      </c>
      <c r="P150" s="3">
        <v>830916</v>
      </c>
      <c r="Q150" s="3">
        <v>-99159</v>
      </c>
      <c r="R150" s="3">
        <v>346366</v>
      </c>
      <c r="S150" s="3">
        <v>2185779</v>
      </c>
      <c r="T150" s="3">
        <v>-293750</v>
      </c>
      <c r="U150" s="3">
        <v>-1748278</v>
      </c>
      <c r="V150" s="3">
        <v>2028894</v>
      </c>
      <c r="W150" s="3">
        <v>9145553</v>
      </c>
      <c r="X150" s="3">
        <v>8791566</v>
      </c>
      <c r="Y150" s="3">
        <f t="shared" si="21"/>
        <v>-14126566</v>
      </c>
      <c r="Z150" s="3"/>
      <c r="AA150" s="3"/>
      <c r="AB150" s="3"/>
      <c r="AC150" s="3"/>
      <c r="AD150" s="3"/>
      <c r="AE150" s="16" t="s">
        <v>202</v>
      </c>
      <c r="AF150" s="8"/>
      <c r="AG150" s="3">
        <v>-1748278</v>
      </c>
      <c r="AH150" s="3">
        <v>2028894</v>
      </c>
      <c r="AI150" s="3">
        <v>9145553</v>
      </c>
      <c r="AJ150" s="3">
        <v>8791566</v>
      </c>
      <c r="AK150" s="3">
        <v>-14126566</v>
      </c>
    </row>
    <row r="151" spans="4:37">
      <c r="D151" s="16" t="s">
        <v>203</v>
      </c>
      <c r="E151" s="26"/>
      <c r="F151" s="26"/>
      <c r="H151" s="16"/>
      <c r="I151" s="8"/>
      <c r="J151" s="3">
        <v>78452</v>
      </c>
      <c r="K151" s="3">
        <v>399323</v>
      </c>
      <c r="L151" s="3">
        <v>510218</v>
      </c>
      <c r="M151" s="3">
        <v>1480491</v>
      </c>
      <c r="N151" s="3">
        <v>1047177</v>
      </c>
      <c r="O151" s="3">
        <v>1064384</v>
      </c>
      <c r="P151" s="3">
        <v>1294494</v>
      </c>
      <c r="Q151" s="3">
        <v>2125322</v>
      </c>
      <c r="R151" s="3">
        <v>2026280</v>
      </c>
      <c r="S151" s="3">
        <v>2372762</v>
      </c>
      <c r="T151" s="3">
        <v>4558661</v>
      </c>
      <c r="U151" s="3">
        <v>4264642</v>
      </c>
      <c r="V151" s="3">
        <v>2515617</v>
      </c>
      <c r="W151" s="3">
        <v>4544900</v>
      </c>
      <c r="X151" s="3">
        <v>13696099</v>
      </c>
      <c r="Y151" s="3">
        <f t="shared" si="21"/>
        <v>22471376</v>
      </c>
      <c r="Z151" s="3"/>
      <c r="AA151" s="3"/>
      <c r="AB151" s="3"/>
      <c r="AC151" s="3"/>
      <c r="AD151" s="3"/>
      <c r="AE151" s="16" t="s">
        <v>203</v>
      </c>
      <c r="AF151" s="8"/>
      <c r="AG151" s="3">
        <v>4264642</v>
      </c>
      <c r="AH151" s="3">
        <v>2515617</v>
      </c>
      <c r="AI151" s="3">
        <v>4544900</v>
      </c>
      <c r="AJ151" s="3">
        <v>13696099</v>
      </c>
      <c r="AK151" s="3">
        <v>22471376</v>
      </c>
    </row>
    <row r="152" spans="4:37" ht="30">
      <c r="D152" s="16" t="s">
        <v>204</v>
      </c>
      <c r="E152" s="26"/>
      <c r="F152" s="26"/>
      <c r="H152" s="16"/>
      <c r="I152" s="8"/>
      <c r="J152" s="2">
        <v>-243</v>
      </c>
      <c r="K152" s="2">
        <v>7</v>
      </c>
      <c r="L152" s="3">
        <v>-3696</v>
      </c>
      <c r="M152" s="3">
        <v>4001</v>
      </c>
      <c r="N152" s="3">
        <v>1238</v>
      </c>
      <c r="O152" s="2">
        <v>-11</v>
      </c>
      <c r="P152" s="2">
        <v>-88</v>
      </c>
      <c r="Q152" s="2">
        <v>117</v>
      </c>
      <c r="R152" s="2">
        <v>115</v>
      </c>
      <c r="S152" s="2">
        <v>120</v>
      </c>
      <c r="T152" s="2">
        <v>-269</v>
      </c>
      <c r="U152" s="2">
        <v>-747</v>
      </c>
      <c r="V152" s="2">
        <v>390</v>
      </c>
      <c r="W152" s="3">
        <v>5646</v>
      </c>
      <c r="X152" s="3">
        <v>-16289</v>
      </c>
      <c r="Y152" s="3">
        <f t="shared" si="21"/>
        <v>-20221</v>
      </c>
      <c r="Z152" s="2"/>
      <c r="AA152" s="2"/>
      <c r="AB152" s="2"/>
      <c r="AC152" s="2"/>
      <c r="AD152" s="2"/>
      <c r="AE152" s="16" t="s">
        <v>204</v>
      </c>
      <c r="AF152" s="8"/>
      <c r="AG152" s="2">
        <v>-747</v>
      </c>
      <c r="AH152" s="2">
        <v>390</v>
      </c>
      <c r="AI152" s="3">
        <v>5646</v>
      </c>
      <c r="AJ152" s="3">
        <v>-16289</v>
      </c>
      <c r="AK152" s="3">
        <v>-20221</v>
      </c>
    </row>
    <row r="153" spans="4:37">
      <c r="D153" s="16" t="s">
        <v>205</v>
      </c>
      <c r="E153" s="26"/>
      <c r="F153" s="26"/>
      <c r="H153" s="16"/>
      <c r="I153" s="8"/>
      <c r="J153" s="3">
        <v>399323</v>
      </c>
      <c r="K153" s="3">
        <v>510218</v>
      </c>
      <c r="L153" s="3">
        <v>1480491</v>
      </c>
      <c r="M153" s="3">
        <v>1047177</v>
      </c>
      <c r="N153" s="3">
        <v>1064384</v>
      </c>
      <c r="O153" s="3">
        <v>1294494</v>
      </c>
      <c r="P153" s="3">
        <v>2125322</v>
      </c>
      <c r="Q153" s="3">
        <v>2026280</v>
      </c>
      <c r="R153" s="3">
        <v>2372762</v>
      </c>
      <c r="S153" s="3">
        <v>4558661</v>
      </c>
      <c r="T153" s="3">
        <v>4264642</v>
      </c>
      <c r="U153" s="3">
        <v>2515617</v>
      </c>
      <c r="V153" s="3">
        <v>4544900</v>
      </c>
      <c r="W153" s="3">
        <v>13696099</v>
      </c>
      <c r="X153" s="3">
        <v>22471376</v>
      </c>
      <c r="Y153" s="3">
        <f t="shared" si="21"/>
        <v>8324589</v>
      </c>
      <c r="Z153" s="3"/>
      <c r="AA153" s="3"/>
      <c r="AB153" s="3"/>
      <c r="AC153" s="3"/>
      <c r="AD153" s="3"/>
      <c r="AE153" s="16" t="s">
        <v>205</v>
      </c>
      <c r="AF153" s="8"/>
      <c r="AG153" s="3">
        <v>2515617</v>
      </c>
      <c r="AH153" s="3">
        <v>4544900</v>
      </c>
      <c r="AI153" s="3">
        <v>13696099</v>
      </c>
      <c r="AJ153" s="3">
        <v>22471376</v>
      </c>
      <c r="AK153" s="3">
        <v>8324589</v>
      </c>
    </row>
  </sheetData>
  <sortState xmlns:xlrd2="http://schemas.microsoft.com/office/spreadsheetml/2017/richdata2" columnSort="1" ref="G24:X153">
    <sortCondition ref="G24:X24"/>
  </sortState>
  <conditionalFormatting sqref="G14:Y14">
    <cfRule type="cellIs" dxfId="64" priority="12" operator="greaterThan">
      <formula>0.2</formula>
    </cfRule>
    <cfRule type="cellIs" dxfId="63" priority="13" operator="lessThan">
      <formula>0.1</formula>
    </cfRule>
  </conditionalFormatting>
  <conditionalFormatting sqref="G10:Y10">
    <cfRule type="cellIs" dxfId="62" priority="11" operator="greaterThanOrEqual">
      <formula>0.1</formula>
    </cfRule>
  </conditionalFormatting>
  <conditionalFormatting sqref="G10:Y10">
    <cfRule type="cellIs" dxfId="61" priority="10" operator="lessThanOrEqual">
      <formula>0.05</formula>
    </cfRule>
  </conditionalFormatting>
  <conditionalFormatting sqref="AA10:AA12">
    <cfRule type="cellIs" dxfId="60" priority="9" operator="greaterThanOrEqual">
      <formula>0.1</formula>
    </cfRule>
  </conditionalFormatting>
  <conditionalFormatting sqref="AA10:AA12">
    <cfRule type="cellIs" dxfId="59" priority="8" operator="lessThanOrEqual">
      <formula>0.05</formula>
    </cfRule>
  </conditionalFormatting>
  <conditionalFormatting sqref="G11:Y11">
    <cfRule type="cellIs" dxfId="58" priority="7" operator="greaterThanOrEqual">
      <formula>0.1</formula>
    </cfRule>
  </conditionalFormatting>
  <conditionalFormatting sqref="G11:Y11">
    <cfRule type="cellIs" dxfId="57" priority="6" operator="lessThanOrEqual">
      <formula>0.05</formula>
    </cfRule>
  </conditionalFormatting>
  <conditionalFormatting sqref="G12:Y12">
    <cfRule type="cellIs" dxfId="56" priority="5" operator="greaterThanOrEqual">
      <formula>0.1</formula>
    </cfRule>
  </conditionalFormatting>
  <conditionalFormatting sqref="G12:Y12">
    <cfRule type="cellIs" dxfId="55" priority="4" operator="lessThanOrEqual">
      <formula>0.05</formula>
    </cfRule>
  </conditionalFormatting>
  <conditionalFormatting sqref="AA19">
    <cfRule type="cellIs" dxfId="54" priority="3" operator="greaterThan">
      <formula>0.35</formula>
    </cfRule>
  </conditionalFormatting>
  <conditionalFormatting sqref="AA14">
    <cfRule type="cellIs" dxfId="53" priority="1" operator="greaterThan">
      <formula>0.2</formula>
    </cfRule>
    <cfRule type="cellIs" dxfId="52" priority="2" operator="lessThan">
      <formula>0.1</formula>
    </cfRule>
  </conditionalFormatting>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5BC29-C24F-48CB-AF4A-16E83620D975}">
  <dimension ref="A1:AK153"/>
  <sheetViews>
    <sheetView topLeftCell="O1" workbookViewId="0">
      <selection activeCell="E1" sqref="E1"/>
    </sheetView>
  </sheetViews>
  <sheetFormatPr baseColWidth="10" defaultColWidth="8.83203125" defaultRowHeight="15"/>
  <cols>
    <col min="1" max="1" width="22.6640625" customWidth="1"/>
    <col min="3" max="3" width="22.5" customWidth="1"/>
    <col min="4" max="4" width="70.5" customWidth="1"/>
    <col min="5" max="5" width="9.5" customWidth="1"/>
    <col min="6" max="6" width="9.1640625" customWidth="1"/>
    <col min="7" max="7" width="10.83203125" customWidth="1"/>
    <col min="8" max="11" width="10.33203125" bestFit="1" customWidth="1"/>
    <col min="12" max="13" width="11.5" bestFit="1" customWidth="1"/>
    <col min="14" max="22" width="12.1640625" bestFit="1" customWidth="1"/>
    <col min="23" max="23" width="11.5" customWidth="1"/>
    <col min="24" max="24" width="12.1640625" customWidth="1"/>
    <col min="25" max="25" width="12.1640625" bestFit="1" customWidth="1"/>
    <col min="26" max="26" width="11.1640625" customWidth="1"/>
    <col min="27" max="27" width="11" customWidth="1"/>
    <col min="28" max="28" width="26.6640625" bestFit="1" customWidth="1"/>
    <col min="29" max="30" width="8.83203125" customWidth="1"/>
    <col min="31" max="31" width="53.33203125" customWidth="1"/>
    <col min="33" max="37" width="11.5" bestFit="1" customWidth="1"/>
  </cols>
  <sheetData>
    <row r="1" spans="1:28" ht="86.25" customHeight="1">
      <c r="A1" s="36" t="e" vm="18">
        <v>#VALUE!</v>
      </c>
      <c r="AB1" s="36" t="e" vm="18">
        <f>A1</f>
        <v>#VALUE!</v>
      </c>
    </row>
    <row r="3" spans="1:28">
      <c r="AA3" s="37" cm="1">
        <f t="array" ref="AA3">_FV(AB1,"P/E",TRUE)</f>
        <v>10.06</v>
      </c>
      <c r="AB3" t="s">
        <v>70</v>
      </c>
    </row>
    <row r="10" spans="1:28" ht="18">
      <c r="D10" s="34" t="s">
        <v>71</v>
      </c>
      <c r="E10" s="34"/>
      <c r="F10" s="34"/>
      <c r="H10" s="33" t="str">
        <f>IF(COUNT(A16:H16)=6,(H16-A16)/(SUM(A16:G16)),"")</f>
        <v/>
      </c>
      <c r="I10" s="33" t="str">
        <f>IF(COUNT(B16:I16)=6,(I16-B16)/(SUM(B16:H16)),"")</f>
        <v/>
      </c>
      <c r="J10" s="33" t="str">
        <f>IF(COUNT(C16:J16)=6,(J16-C16)/(SUM(C16:I16)),"")</f>
        <v/>
      </c>
      <c r="K10" s="33" t="str">
        <f>IF(COUNT(D16:K16)=6,(K16-D16)/(SUM(D16:J16)),"")</f>
        <v/>
      </c>
      <c r="L10" s="33" t="str">
        <f t="shared" ref="L10:W10" si="0">IF(COUNT(G16:L16)=6,(L16-G16)/(SUM(G16:K16)),"")</f>
        <v/>
      </c>
      <c r="M10" s="33">
        <f t="shared" si="0"/>
        <v>-1.5679535106213349E-2</v>
      </c>
      <c r="N10" s="33">
        <f t="shared" si="0"/>
        <v>6.0625832463371609E-2</v>
      </c>
      <c r="O10" s="33">
        <f t="shared" si="0"/>
        <v>8.8322267240830699E-2</v>
      </c>
      <c r="P10" s="33">
        <f t="shared" si="0"/>
        <v>0.14339454941662153</v>
      </c>
      <c r="Q10" s="33">
        <f t="shared" si="0"/>
        <v>9.9544163623779866E-2</v>
      </c>
      <c r="R10" s="33">
        <f t="shared" si="0"/>
        <v>0.17699005283655397</v>
      </c>
      <c r="S10" s="33">
        <f t="shared" si="0"/>
        <v>0.22931156213117518</v>
      </c>
      <c r="T10" s="33">
        <f t="shared" si="0"/>
        <v>0.29988620461310639</v>
      </c>
      <c r="U10" s="33">
        <f t="shared" si="0"/>
        <v>0.19558923902255665</v>
      </c>
      <c r="V10" s="33">
        <f t="shared" si="0"/>
        <v>8.2085055274483273E-2</v>
      </c>
      <c r="W10" s="33">
        <f t="shared" si="0"/>
        <v>0.30866912951892822</v>
      </c>
      <c r="X10" s="33">
        <f>IF(COUNT(S16:X16)=6,(X16-S16)/(SUM(S16:W16)),"")</f>
        <v>0.24459563678005117</v>
      </c>
      <c r="Y10" s="33">
        <f>IF(COUNT(T16:Y16)=6,(Y16-T16)/(SUM(T16:X16)),"")</f>
        <v>0.1292077910392877</v>
      </c>
      <c r="AA10" s="35">
        <f>AVERAGE(U10:Y10)</f>
        <v>0.19202937032706141</v>
      </c>
      <c r="AB10" s="34" t="s">
        <v>71</v>
      </c>
    </row>
    <row r="11" spans="1:28" ht="18">
      <c r="D11" s="34" t="s">
        <v>72</v>
      </c>
      <c r="E11" s="34"/>
      <c r="F11" s="34"/>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W11" si="1">IF(COUNT(G16:Q16)=11,(Q16-G16)/(SUM(G16:P16)),"")</f>
        <v/>
      </c>
      <c r="R11" s="33">
        <f t="shared" si="1"/>
        <v>9.7651547760616922E-2</v>
      </c>
      <c r="S11" s="33">
        <f t="shared" si="1"/>
        <v>0.16702114932138726</v>
      </c>
      <c r="T11" s="33">
        <f t="shared" si="1"/>
        <v>0.2288846300609968</v>
      </c>
      <c r="U11" s="33">
        <f t="shared" si="1"/>
        <v>0.18007612228227809</v>
      </c>
      <c r="V11" s="33">
        <f t="shared" si="1"/>
        <v>8.7112888878416034E-2</v>
      </c>
      <c r="W11" s="33">
        <f t="shared" si="1"/>
        <v>0.27031486654546344</v>
      </c>
      <c r="X11" s="33">
        <f>IF(COUNT(N16:X16)=11,(X16-N16)/(SUM(N16:W16)),"")</f>
        <v>0.24047088868223404</v>
      </c>
      <c r="Y11" s="33">
        <f>IF(COUNT(O16:Y16)=11,(Y16-O16)/(SUM(O16:X16)),"")</f>
        <v>0.17485479394897413</v>
      </c>
      <c r="AA11" s="35">
        <f t="shared" ref="AA11:AA12" si="2">AVERAGE(U11:Y11)</f>
        <v>0.19056591206747314</v>
      </c>
      <c r="AB11" s="34" t="s">
        <v>72</v>
      </c>
    </row>
    <row r="12" spans="1:28" ht="18">
      <c r="D12" s="34" t="s">
        <v>73</v>
      </c>
      <c r="E12" s="34"/>
      <c r="F12" s="34"/>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f t="shared" si="3"/>
        <v>0.22187571970955805</v>
      </c>
      <c r="X12" s="33">
        <f>IF(COUNT(I16:X16)=16,(X16-I16)/(SUM(I16:W16)),"")</f>
        <v>0.21593244939107201</v>
      </c>
      <c r="Y12" s="33">
        <f>IF(COUNT(J16:Y16)=16,(Y16-J16)/(SUM(J16:X16)),"")</f>
        <v>0.16455613751706036</v>
      </c>
      <c r="AA12" s="35">
        <f t="shared" si="2"/>
        <v>0.2007881022058968</v>
      </c>
      <c r="AB12" s="34" t="s">
        <v>73</v>
      </c>
    </row>
    <row r="14" spans="1:28" ht="18">
      <c r="D14" s="32" t="s">
        <v>74</v>
      </c>
      <c r="E14" s="32"/>
      <c r="F14" s="32"/>
      <c r="H14" s="31">
        <f>H16/AVERAGE(G17:H17)</f>
        <v>0.17552161099768851</v>
      </c>
      <c r="I14" s="31">
        <f t="shared" ref="I14:W14" si="4">I16/AVERAGE(H17:I17)</f>
        <v>0.15087947375843527</v>
      </c>
      <c r="J14" s="31">
        <f t="shared" si="4"/>
        <v>9.4594892924854457E-2</v>
      </c>
      <c r="K14" s="31">
        <f t="shared" si="4"/>
        <v>6.2706150026252572E-2</v>
      </c>
      <c r="L14" s="31">
        <f t="shared" si="4"/>
        <v>4.189896767243733E-2</v>
      </c>
      <c r="M14" s="31">
        <f t="shared" si="4"/>
        <v>3.6967668240781827E-2</v>
      </c>
      <c r="N14" s="31">
        <f t="shared" si="4"/>
        <v>5.1385064321236282E-2</v>
      </c>
      <c r="O14" s="31">
        <f t="shared" si="4"/>
        <v>5.5949847561319613E-2</v>
      </c>
      <c r="P14" s="31">
        <f t="shared" si="4"/>
        <v>5.8448080349910905E-2</v>
      </c>
      <c r="Q14" s="31">
        <f t="shared" si="4"/>
        <v>3.6968287312108938E-2</v>
      </c>
      <c r="R14" s="31">
        <f t="shared" si="4"/>
        <v>5.071177261312506E-2</v>
      </c>
      <c r="S14" s="31">
        <f t="shared" si="4"/>
        <v>8.6447030288351739E-2</v>
      </c>
      <c r="T14" s="31">
        <f t="shared" si="4"/>
        <v>0.11840961359162955</v>
      </c>
      <c r="U14" s="31">
        <f t="shared" si="4"/>
        <v>0.10260822971966245</v>
      </c>
      <c r="V14" s="31">
        <f t="shared" si="4"/>
        <v>5.825675605233567E-2</v>
      </c>
      <c r="W14" s="31">
        <f t="shared" si="4"/>
        <v>0.13046408260709225</v>
      </c>
      <c r="X14" s="31">
        <f>X16/AVERAGE(W17:X17)</f>
        <v>0.12089717371185761</v>
      </c>
      <c r="Y14" s="31">
        <f>Y16/AVERAGE(X17:Y17)</f>
        <v>0.1279201476280469</v>
      </c>
      <c r="AA14" s="39">
        <f>AVERAGE(U14:Y14)</f>
        <v>0.10802927794379898</v>
      </c>
      <c r="AB14" s="32" t="s">
        <v>74</v>
      </c>
    </row>
    <row r="16" spans="1:28">
      <c r="D16" t="s">
        <v>75</v>
      </c>
      <c r="H16" s="21">
        <f>H98</f>
        <v>40321</v>
      </c>
      <c r="I16" s="21">
        <f t="shared" ref="I16:Y16" si="5">I98</f>
        <v>46539</v>
      </c>
      <c r="J16" s="21">
        <f t="shared" si="5"/>
        <v>53561</v>
      </c>
      <c r="K16" s="21">
        <f t="shared" si="5"/>
        <v>48906</v>
      </c>
      <c r="L16" s="21">
        <f t="shared" si="5"/>
        <v>36445</v>
      </c>
      <c r="M16" s="21">
        <f t="shared" si="5"/>
        <v>36781</v>
      </c>
      <c r="N16" s="21">
        <f t="shared" si="5"/>
        <v>60012</v>
      </c>
      <c r="O16" s="21">
        <f t="shared" si="5"/>
        <v>74379</v>
      </c>
      <c r="P16" s="21">
        <f t="shared" si="5"/>
        <v>85690</v>
      </c>
      <c r="Q16" s="21">
        <f t="shared" si="5"/>
        <v>65642</v>
      </c>
      <c r="R16" s="21">
        <f t="shared" si="5"/>
        <v>93861</v>
      </c>
      <c r="S16" s="21">
        <f t="shared" si="5"/>
        <v>147055</v>
      </c>
      <c r="T16" s="21">
        <f t="shared" si="5"/>
        <v>214314</v>
      </c>
      <c r="U16" s="21">
        <f t="shared" si="5"/>
        <v>204327</v>
      </c>
      <c r="V16" s="21">
        <f t="shared" si="5"/>
        <v>125170</v>
      </c>
      <c r="W16" s="21">
        <f t="shared" si="5"/>
        <v>336082</v>
      </c>
      <c r="X16" s="21">
        <f t="shared" si="5"/>
        <v>398242</v>
      </c>
      <c r="Y16" s="21">
        <f t="shared" si="5"/>
        <v>379459</v>
      </c>
      <c r="AB16" t="s">
        <v>75</v>
      </c>
    </row>
    <row r="17" spans="4:37">
      <c r="D17" t="s">
        <v>76</v>
      </c>
      <c r="H17" s="20">
        <f>SUM(H19:H20)</f>
        <v>229721</v>
      </c>
      <c r="I17" s="20">
        <f t="shared" ref="I17:Y17" si="6">SUM(I19:I20)</f>
        <v>387182</v>
      </c>
      <c r="J17" s="20">
        <f t="shared" si="6"/>
        <v>745247</v>
      </c>
      <c r="K17" s="20">
        <f t="shared" si="6"/>
        <v>814600</v>
      </c>
      <c r="L17" s="20">
        <f t="shared" si="6"/>
        <v>925061</v>
      </c>
      <c r="M17" s="20">
        <f t="shared" si="6"/>
        <v>1064840</v>
      </c>
      <c r="N17" s="20">
        <f t="shared" si="6"/>
        <v>1270936</v>
      </c>
      <c r="O17" s="20">
        <f t="shared" si="6"/>
        <v>1387838</v>
      </c>
      <c r="P17" s="20">
        <f t="shared" si="6"/>
        <v>1544337</v>
      </c>
      <c r="Q17" s="20">
        <f t="shared" si="6"/>
        <v>2006923</v>
      </c>
      <c r="R17" s="20">
        <f t="shared" si="6"/>
        <v>1694821</v>
      </c>
      <c r="S17" s="20">
        <f t="shared" si="6"/>
        <v>1707378</v>
      </c>
      <c r="T17" s="20">
        <f t="shared" si="6"/>
        <v>1912497</v>
      </c>
      <c r="U17" s="20">
        <f t="shared" si="6"/>
        <v>2070166</v>
      </c>
      <c r="V17" s="20">
        <f t="shared" si="6"/>
        <v>2227018</v>
      </c>
      <c r="W17" s="20">
        <f t="shared" si="6"/>
        <v>2925082</v>
      </c>
      <c r="X17" s="20">
        <f t="shared" si="6"/>
        <v>3663029</v>
      </c>
      <c r="Y17" s="20">
        <f t="shared" si="6"/>
        <v>2269719</v>
      </c>
      <c r="AB17" t="s">
        <v>76</v>
      </c>
    </row>
    <row r="19" spans="4:37" ht="16">
      <c r="D19" s="1" t="s">
        <v>77</v>
      </c>
      <c r="E19" s="1"/>
      <c r="F19" s="1"/>
      <c r="G19" s="1"/>
      <c r="H19" s="19">
        <f>SUM(H44:H45,H65)</f>
        <v>120406</v>
      </c>
      <c r="I19" s="19">
        <f t="shared" ref="I19:Y19" si="7">SUM(I44:I45,I65)</f>
        <v>251059</v>
      </c>
      <c r="J19" s="19">
        <f t="shared" si="7"/>
        <v>364042</v>
      </c>
      <c r="K19" s="19">
        <f t="shared" si="7"/>
        <v>409321</v>
      </c>
      <c r="L19" s="19">
        <f t="shared" si="7"/>
        <v>511548</v>
      </c>
      <c r="M19" s="19">
        <f t="shared" si="7"/>
        <v>631250</v>
      </c>
      <c r="N19" s="19">
        <f t="shared" si="7"/>
        <v>813588</v>
      </c>
      <c r="O19" s="19">
        <f t="shared" si="7"/>
        <v>900400</v>
      </c>
      <c r="P19" s="19">
        <f t="shared" si="7"/>
        <v>1042245</v>
      </c>
      <c r="Q19" s="19">
        <f t="shared" si="7"/>
        <v>1502576</v>
      </c>
      <c r="R19" s="19">
        <f t="shared" si="7"/>
        <v>1154586</v>
      </c>
      <c r="S19" s="19">
        <f t="shared" si="7"/>
        <v>1091430</v>
      </c>
      <c r="T19" s="19">
        <f t="shared" si="7"/>
        <v>1173690</v>
      </c>
      <c r="U19" s="19">
        <f t="shared" si="7"/>
        <v>1248146</v>
      </c>
      <c r="V19" s="19">
        <f t="shared" si="7"/>
        <v>1392496</v>
      </c>
      <c r="W19" s="19">
        <f t="shared" si="7"/>
        <v>1845774</v>
      </c>
      <c r="X19" s="19">
        <f t="shared" si="7"/>
        <v>2293938</v>
      </c>
      <c r="Y19" s="19">
        <f t="shared" si="7"/>
        <v>518363</v>
      </c>
      <c r="AA19" s="38">
        <f>Y19/SUM(Y19:Y20)</f>
        <v>0.22838201557109053</v>
      </c>
      <c r="AB19" s="1" t="s">
        <v>77</v>
      </c>
    </row>
    <row r="20" spans="4:37">
      <c r="D20" s="1" t="s">
        <v>78</v>
      </c>
      <c r="E20" s="1"/>
      <c r="F20" s="1"/>
      <c r="G20" s="1"/>
      <c r="H20" s="19">
        <f>H72</f>
        <v>109315</v>
      </c>
      <c r="I20" s="19">
        <f t="shared" ref="I20:Y20" si="8">I72</f>
        <v>136123</v>
      </c>
      <c r="J20" s="19">
        <f t="shared" si="8"/>
        <v>381205</v>
      </c>
      <c r="K20" s="19">
        <f t="shared" si="8"/>
        <v>405279</v>
      </c>
      <c r="L20" s="19">
        <f t="shared" si="8"/>
        <v>413513</v>
      </c>
      <c r="M20" s="19">
        <f t="shared" si="8"/>
        <v>433590</v>
      </c>
      <c r="N20" s="19">
        <f t="shared" si="8"/>
        <v>457348</v>
      </c>
      <c r="O20" s="19">
        <f t="shared" si="8"/>
        <v>487438</v>
      </c>
      <c r="P20" s="19">
        <f t="shared" si="8"/>
        <v>502092</v>
      </c>
      <c r="Q20" s="19">
        <f t="shared" si="8"/>
        <v>504347</v>
      </c>
      <c r="R20" s="19">
        <f t="shared" si="8"/>
        <v>540235</v>
      </c>
      <c r="S20" s="19">
        <f t="shared" si="8"/>
        <v>615948</v>
      </c>
      <c r="T20" s="19">
        <f t="shared" si="8"/>
        <v>738807</v>
      </c>
      <c r="U20" s="19">
        <f t="shared" si="8"/>
        <v>822020</v>
      </c>
      <c r="V20" s="19">
        <f t="shared" si="8"/>
        <v>834522</v>
      </c>
      <c r="W20" s="19">
        <f t="shared" si="8"/>
        <v>1079308</v>
      </c>
      <c r="X20" s="19">
        <f t="shared" si="8"/>
        <v>1369091</v>
      </c>
      <c r="Y20" s="19">
        <f t="shared" si="8"/>
        <v>1751356</v>
      </c>
      <c r="AA20" s="29">
        <f>Y20/SUM(Y19:Y20)</f>
        <v>0.7716179844289095</v>
      </c>
      <c r="AB20" s="1" t="s">
        <v>78</v>
      </c>
    </row>
    <row r="24" spans="4:37">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79</v>
      </c>
      <c r="E25" s="22"/>
      <c r="F25" s="22"/>
      <c r="G25" s="2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80</v>
      </c>
      <c r="E26" s="23"/>
      <c r="F26" s="23"/>
      <c r="G26" s="23"/>
      <c r="H26" s="3">
        <v>273245</v>
      </c>
      <c r="I26" s="3">
        <v>330937</v>
      </c>
      <c r="J26" s="3">
        <v>652306</v>
      </c>
      <c r="K26" s="3">
        <v>689078</v>
      </c>
      <c r="L26" s="3">
        <v>712662</v>
      </c>
      <c r="M26" s="3">
        <v>814869</v>
      </c>
      <c r="N26" s="3">
        <v>1084795</v>
      </c>
      <c r="O26" s="3">
        <v>1293165</v>
      </c>
      <c r="P26" s="3">
        <v>1591486</v>
      </c>
      <c r="Q26" s="3">
        <v>2088450</v>
      </c>
      <c r="R26" s="3">
        <v>1794823</v>
      </c>
      <c r="S26" s="3">
        <v>1871204</v>
      </c>
      <c r="T26" s="3">
        <v>2178611</v>
      </c>
      <c r="U26" s="3">
        <v>2428396</v>
      </c>
      <c r="V26" s="3">
        <v>2716951</v>
      </c>
      <c r="W26" s="3">
        <v>3731062</v>
      </c>
      <c r="X26" s="3">
        <v>4977554</v>
      </c>
      <c r="Y26" s="3">
        <f>AK26</f>
        <v>1662756</v>
      </c>
      <c r="Z26" s="3"/>
      <c r="AA26" s="3"/>
      <c r="AB26" s="3"/>
      <c r="AC26" s="3"/>
      <c r="AD26" s="3"/>
      <c r="AE26" s="13" t="s">
        <v>80</v>
      </c>
      <c r="AF26" s="8"/>
      <c r="AG26" s="3">
        <v>564539</v>
      </c>
      <c r="AH26" s="3">
        <v>875293</v>
      </c>
      <c r="AI26" s="3">
        <v>1104660</v>
      </c>
      <c r="AJ26" s="3">
        <v>1170473</v>
      </c>
      <c r="AK26" s="3">
        <v>1662756</v>
      </c>
    </row>
    <row r="27" spans="4:37">
      <c r="D27" s="14" t="s">
        <v>81</v>
      </c>
      <c r="E27" s="24"/>
      <c r="F27" s="24"/>
      <c r="G27" s="24"/>
      <c r="H27" s="4">
        <v>56705</v>
      </c>
      <c r="I27" s="4">
        <v>34412</v>
      </c>
      <c r="J27" s="4">
        <v>170171</v>
      </c>
      <c r="K27" s="4">
        <v>49712</v>
      </c>
      <c r="L27" s="4">
        <v>129159</v>
      </c>
      <c r="M27" s="4">
        <v>39664</v>
      </c>
      <c r="N27" s="4">
        <v>161857</v>
      </c>
      <c r="O27" s="4">
        <v>244045</v>
      </c>
      <c r="P27" s="4">
        <v>503689</v>
      </c>
      <c r="Q27" s="4">
        <v>71754</v>
      </c>
      <c r="R27" s="4">
        <v>402414</v>
      </c>
      <c r="S27" s="4">
        <v>478304</v>
      </c>
      <c r="T27" s="4">
        <v>514475</v>
      </c>
      <c r="U27" s="4">
        <v>575792</v>
      </c>
      <c r="V27" s="4">
        <v>657367</v>
      </c>
      <c r="W27" s="4">
        <v>979359</v>
      </c>
      <c r="X27" s="4">
        <v>950131</v>
      </c>
      <c r="Y27" s="3">
        <f t="shared" ref="Y27:Y90" si="9">AK27</f>
        <v>189178</v>
      </c>
      <c r="Z27" s="4"/>
      <c r="AA27" s="4"/>
      <c r="AB27" s="4"/>
      <c r="AC27" s="4"/>
      <c r="AD27" s="4"/>
      <c r="AE27" s="14" t="s">
        <v>81</v>
      </c>
      <c r="AF27" s="8"/>
      <c r="AG27" s="4">
        <v>28532</v>
      </c>
      <c r="AH27" s="4">
        <v>156335</v>
      </c>
      <c r="AI27" s="4">
        <v>202091</v>
      </c>
      <c r="AJ27" s="4">
        <v>98169</v>
      </c>
      <c r="AK27" s="4">
        <v>189178</v>
      </c>
    </row>
    <row r="28" spans="4:37">
      <c r="D28" s="14" t="s">
        <v>82</v>
      </c>
      <c r="E28" s="24"/>
      <c r="F28" s="24"/>
      <c r="G28" s="24"/>
      <c r="H28" s="4">
        <v>0</v>
      </c>
      <c r="I28" s="4">
        <v>0</v>
      </c>
      <c r="J28" s="4">
        <v>0</v>
      </c>
      <c r="K28" s="4">
        <v>0</v>
      </c>
      <c r="L28" s="4">
        <v>0</v>
      </c>
      <c r="M28" s="4">
        <v>0</v>
      </c>
      <c r="N28" s="4">
        <v>0</v>
      </c>
      <c r="O28" s="4">
        <v>0</v>
      </c>
      <c r="P28" s="4">
        <v>0</v>
      </c>
      <c r="Q28" s="4">
        <v>529800</v>
      </c>
      <c r="R28" s="5">
        <v>186200</v>
      </c>
      <c r="S28" s="4">
        <v>246379</v>
      </c>
      <c r="T28" s="4">
        <v>259539</v>
      </c>
      <c r="U28" s="4">
        <v>0</v>
      </c>
      <c r="V28" s="4">
        <v>0</v>
      </c>
      <c r="W28" s="5">
        <v>0</v>
      </c>
      <c r="X28" s="5">
        <v>0</v>
      </c>
      <c r="Y28" s="3">
        <f t="shared" si="9"/>
        <v>19102</v>
      </c>
      <c r="Z28" s="5"/>
      <c r="AA28" s="5"/>
      <c r="AB28" s="5"/>
      <c r="AC28" s="5"/>
      <c r="AD28" s="5"/>
      <c r="AE28" s="14" t="s">
        <v>82</v>
      </c>
      <c r="AF28" s="8"/>
      <c r="AG28" s="4">
        <v>7860</v>
      </c>
      <c r="AH28" s="4">
        <v>8000</v>
      </c>
      <c r="AI28" s="4">
        <v>9013</v>
      </c>
      <c r="AJ28" s="4">
        <v>44057</v>
      </c>
      <c r="AK28" s="4">
        <v>19102</v>
      </c>
    </row>
    <row r="29" spans="4:37">
      <c r="D29" s="14" t="s">
        <v>83</v>
      </c>
      <c r="E29" s="24"/>
      <c r="F29" s="24"/>
      <c r="G29" s="24"/>
      <c r="H29" s="4">
        <v>70667</v>
      </c>
      <c r="I29" s="4">
        <v>111755</v>
      </c>
      <c r="J29" s="4">
        <v>251146</v>
      </c>
      <c r="K29" s="4">
        <v>188717</v>
      </c>
      <c r="L29" s="4">
        <v>76178</v>
      </c>
      <c r="M29" s="4">
        <v>103489</v>
      </c>
      <c r="N29" s="4">
        <v>100481</v>
      </c>
      <c r="O29" s="4">
        <v>174555</v>
      </c>
      <c r="P29" s="4">
        <v>200997</v>
      </c>
      <c r="Q29" s="4">
        <v>227001</v>
      </c>
      <c r="R29" s="4">
        <v>203413</v>
      </c>
      <c r="S29" s="4">
        <v>302187</v>
      </c>
      <c r="T29" s="4">
        <v>667734</v>
      </c>
      <c r="U29" s="4">
        <v>842275</v>
      </c>
      <c r="V29" s="4">
        <v>1217594</v>
      </c>
      <c r="W29" s="4">
        <v>2090528</v>
      </c>
      <c r="X29" s="4">
        <v>3332065</v>
      </c>
      <c r="Y29" s="3">
        <f t="shared" si="9"/>
        <v>781715</v>
      </c>
      <c r="Z29" s="4"/>
      <c r="AA29" s="4"/>
      <c r="AB29" s="4"/>
      <c r="AC29" s="4"/>
      <c r="AD29" s="4"/>
      <c r="AE29" s="14" t="s">
        <v>83</v>
      </c>
      <c r="AF29" s="8"/>
      <c r="AG29" s="4">
        <v>166574</v>
      </c>
      <c r="AH29" s="4">
        <v>387340</v>
      </c>
      <c r="AI29" s="4">
        <v>563828</v>
      </c>
      <c r="AJ29" s="4">
        <v>666640</v>
      </c>
      <c r="AK29" s="4">
        <v>781715</v>
      </c>
    </row>
    <row r="30" spans="4:37">
      <c r="D30" s="14" t="s">
        <v>84</v>
      </c>
      <c r="E30" s="24"/>
      <c r="F30" s="24"/>
      <c r="G30" s="24"/>
      <c r="H30" s="4">
        <v>142169</v>
      </c>
      <c r="I30" s="4">
        <v>179094</v>
      </c>
      <c r="J30" s="4">
        <v>226288</v>
      </c>
      <c r="K30" s="4">
        <v>444489</v>
      </c>
      <c r="L30" s="4">
        <v>494260</v>
      </c>
      <c r="M30" s="4">
        <v>659792</v>
      </c>
      <c r="N30" s="4">
        <v>815116</v>
      </c>
      <c r="O30" s="4">
        <v>862422</v>
      </c>
      <c r="P30" s="4">
        <v>869187</v>
      </c>
      <c r="Q30" s="4">
        <v>1238029</v>
      </c>
      <c r="R30" s="4">
        <v>1002478</v>
      </c>
      <c r="S30" s="4">
        <v>842012</v>
      </c>
      <c r="T30" s="4">
        <v>723439</v>
      </c>
      <c r="U30" s="4">
        <v>994085</v>
      </c>
      <c r="V30" s="4">
        <v>833957</v>
      </c>
      <c r="W30" s="4">
        <v>656755</v>
      </c>
      <c r="X30" s="4">
        <v>692993</v>
      </c>
      <c r="Y30" s="3">
        <f t="shared" si="9"/>
        <v>628715</v>
      </c>
      <c r="Z30" s="4"/>
      <c r="AA30" s="4"/>
      <c r="AB30" s="4"/>
      <c r="AC30" s="4"/>
      <c r="AD30" s="4"/>
      <c r="AE30" s="14" t="s">
        <v>84</v>
      </c>
      <c r="AF30" s="8"/>
      <c r="AG30" s="4">
        <v>337191</v>
      </c>
      <c r="AH30" s="4">
        <v>310778</v>
      </c>
      <c r="AI30" s="4">
        <v>314661</v>
      </c>
      <c r="AJ30" s="4">
        <v>319900</v>
      </c>
      <c r="AK30" s="4">
        <v>628715</v>
      </c>
    </row>
    <row r="31" spans="4:37">
      <c r="D31" s="14" t="s">
        <v>85</v>
      </c>
      <c r="E31" s="24"/>
      <c r="F31" s="24"/>
      <c r="G31" s="24"/>
      <c r="H31" s="4">
        <v>3704</v>
      </c>
      <c r="I31" s="4">
        <v>5675</v>
      </c>
      <c r="J31" s="4">
        <v>4701</v>
      </c>
      <c r="K31" s="4">
        <v>6160</v>
      </c>
      <c r="L31" s="4">
        <v>13065</v>
      </c>
      <c r="M31" s="4">
        <v>11924</v>
      </c>
      <c r="N31" s="4">
        <v>7341</v>
      </c>
      <c r="O31" s="4">
        <v>12143</v>
      </c>
      <c r="P31" s="4">
        <v>17613</v>
      </c>
      <c r="Q31" s="4">
        <v>21866</v>
      </c>
      <c r="R31" s="4">
        <v>319</v>
      </c>
      <c r="S31" s="4">
        <v>2322</v>
      </c>
      <c r="T31" s="4">
        <v>13424</v>
      </c>
      <c r="U31" s="4">
        <v>16245</v>
      </c>
      <c r="V31" s="4">
        <v>8034</v>
      </c>
      <c r="W31" s="4">
        <v>4419</v>
      </c>
      <c r="X31" s="4">
        <v>2365</v>
      </c>
      <c r="Y31" s="3">
        <f t="shared" si="9"/>
        <v>44046</v>
      </c>
      <c r="Z31" s="4"/>
      <c r="AA31" s="4"/>
      <c r="AB31" s="4"/>
      <c r="AC31" s="4"/>
      <c r="AD31" s="4"/>
      <c r="AE31" s="14" t="s">
        <v>85</v>
      </c>
      <c r="AF31" s="8"/>
      <c r="AG31" s="4">
        <v>24382</v>
      </c>
      <c r="AH31" s="4">
        <v>12840</v>
      </c>
      <c r="AI31" s="4">
        <v>15068</v>
      </c>
      <c r="AJ31" s="4">
        <v>41707</v>
      </c>
      <c r="AK31" s="4">
        <v>44046</v>
      </c>
    </row>
    <row r="32" spans="4:37">
      <c r="D32" s="13" t="s">
        <v>86</v>
      </c>
      <c r="E32" s="23"/>
      <c r="F32" s="23"/>
      <c r="G32" s="23"/>
      <c r="H32" s="3">
        <v>54256</v>
      </c>
      <c r="I32" s="3">
        <v>109540</v>
      </c>
      <c r="J32" s="3">
        <v>150341</v>
      </c>
      <c r="K32" s="3">
        <v>206082</v>
      </c>
      <c r="L32" s="3">
        <v>336651</v>
      </c>
      <c r="M32" s="3">
        <v>355141</v>
      </c>
      <c r="N32" s="3">
        <v>315156</v>
      </c>
      <c r="O32" s="3">
        <v>238077</v>
      </c>
      <c r="P32" s="3">
        <v>180950</v>
      </c>
      <c r="Q32" s="3">
        <v>195913</v>
      </c>
      <c r="R32" s="3">
        <v>191635</v>
      </c>
      <c r="S32" s="3">
        <v>225647</v>
      </c>
      <c r="T32" s="3">
        <v>202239</v>
      </c>
      <c r="U32" s="3">
        <v>311398</v>
      </c>
      <c r="V32" s="3">
        <v>297766</v>
      </c>
      <c r="W32" s="3">
        <v>294950</v>
      </c>
      <c r="X32" s="3">
        <v>414743</v>
      </c>
      <c r="Y32" s="3">
        <f t="shared" si="9"/>
        <v>1219727</v>
      </c>
      <c r="Z32" s="3"/>
      <c r="AA32" s="3"/>
      <c r="AB32" s="3"/>
      <c r="AC32" s="3"/>
      <c r="AD32" s="3"/>
      <c r="AE32" s="13" t="s">
        <v>86</v>
      </c>
      <c r="AF32" s="8"/>
      <c r="AG32" s="3">
        <v>1247698</v>
      </c>
      <c r="AH32" s="3">
        <v>1237984</v>
      </c>
      <c r="AI32" s="3">
        <v>1179669</v>
      </c>
      <c r="AJ32" s="3">
        <v>1230794</v>
      </c>
      <c r="AK32" s="3">
        <v>1219727</v>
      </c>
    </row>
    <row r="33" spans="4:37">
      <c r="D33" s="14" t="s">
        <v>87</v>
      </c>
      <c r="E33" s="24"/>
      <c r="F33" s="24"/>
      <c r="G33" s="24"/>
      <c r="H33" s="4">
        <v>0</v>
      </c>
      <c r="I33" s="4">
        <v>0</v>
      </c>
      <c r="J33" s="4">
        <v>0</v>
      </c>
      <c r="K33" s="4">
        <v>0</v>
      </c>
      <c r="L33" s="4">
        <v>72389</v>
      </c>
      <c r="M33" s="4">
        <v>72389</v>
      </c>
      <c r="N33" s="4">
        <v>31744</v>
      </c>
      <c r="O33" s="5">
        <v>0</v>
      </c>
      <c r="P33" s="4">
        <v>0</v>
      </c>
      <c r="Q33" s="4">
        <v>0</v>
      </c>
      <c r="R33" s="4">
        <v>699</v>
      </c>
      <c r="S33" s="4">
        <v>671</v>
      </c>
      <c r="T33" s="5">
        <v>605</v>
      </c>
      <c r="U33" s="5">
        <v>1129</v>
      </c>
      <c r="V33" s="4">
        <v>1277</v>
      </c>
      <c r="W33" s="5">
        <v>1184</v>
      </c>
      <c r="X33" s="4">
        <v>1184</v>
      </c>
      <c r="Y33" s="3">
        <f t="shared" si="9"/>
        <v>7276</v>
      </c>
      <c r="Z33" s="4"/>
      <c r="AA33" s="4"/>
      <c r="AB33" s="4"/>
      <c r="AC33" s="4"/>
      <c r="AD33" s="4"/>
      <c r="AE33" s="14" t="s">
        <v>87</v>
      </c>
      <c r="AF33" s="8"/>
      <c r="AG33" s="4">
        <v>16327</v>
      </c>
      <c r="AH33" s="4">
        <v>18771</v>
      </c>
      <c r="AI33" s="4">
        <v>8297</v>
      </c>
      <c r="AJ33" s="4">
        <v>2871</v>
      </c>
      <c r="AK33" s="4">
        <v>7276</v>
      </c>
    </row>
    <row r="34" spans="4:37">
      <c r="D34" s="14" t="s">
        <v>88</v>
      </c>
      <c r="E34" s="24"/>
      <c r="F34" s="24"/>
      <c r="G34" s="24"/>
      <c r="H34" s="4">
        <v>47939</v>
      </c>
      <c r="I34" s="4">
        <v>79906</v>
      </c>
      <c r="J34" s="4">
        <v>79981</v>
      </c>
      <c r="K34" s="4">
        <v>181289</v>
      </c>
      <c r="L34" s="4">
        <v>255963</v>
      </c>
      <c r="M34" s="4">
        <v>264402</v>
      </c>
      <c r="N34" s="4">
        <v>274955</v>
      </c>
      <c r="O34" s="4">
        <v>232022</v>
      </c>
      <c r="P34" s="4">
        <v>175840</v>
      </c>
      <c r="Q34" s="4">
        <v>192189</v>
      </c>
      <c r="R34" s="4">
        <v>169431</v>
      </c>
      <c r="S34" s="4">
        <v>222435</v>
      </c>
      <c r="T34" s="4">
        <v>199793</v>
      </c>
      <c r="U34" s="4">
        <v>308518</v>
      </c>
      <c r="V34" s="4">
        <v>292546</v>
      </c>
      <c r="W34" s="4">
        <v>290535</v>
      </c>
      <c r="X34" s="4">
        <v>287717</v>
      </c>
      <c r="Y34" s="3">
        <f t="shared" si="9"/>
        <v>1138189</v>
      </c>
      <c r="Z34" s="4"/>
      <c r="AA34" s="4"/>
      <c r="AB34" s="4"/>
      <c r="AC34" s="4"/>
      <c r="AD34" s="4"/>
      <c r="AE34" s="14" t="s">
        <v>88</v>
      </c>
      <c r="AF34" s="8"/>
      <c r="AG34" s="4">
        <v>133406</v>
      </c>
      <c r="AH34" s="4">
        <v>1197446</v>
      </c>
      <c r="AI34" s="4">
        <v>1135509</v>
      </c>
      <c r="AJ34" s="4">
        <v>1051535</v>
      </c>
      <c r="AK34" s="4">
        <v>1138189</v>
      </c>
    </row>
    <row r="35" spans="4:37">
      <c r="D35" s="14" t="s">
        <v>89</v>
      </c>
      <c r="E35" s="24"/>
      <c r="F35" s="24"/>
      <c r="G35" s="24"/>
      <c r="H35" s="4">
        <v>0</v>
      </c>
      <c r="I35" s="4">
        <v>0</v>
      </c>
      <c r="J35" s="4">
        <v>0</v>
      </c>
      <c r="K35" s="4">
        <v>0</v>
      </c>
      <c r="L35" s="4">
        <v>0</v>
      </c>
      <c r="M35" s="4">
        <v>0</v>
      </c>
      <c r="N35" s="4">
        <v>0</v>
      </c>
      <c r="O35" s="4">
        <v>0</v>
      </c>
      <c r="P35" s="4">
        <v>0</v>
      </c>
      <c r="Q35" s="4">
        <v>0</v>
      </c>
      <c r="R35" s="4">
        <v>0</v>
      </c>
      <c r="S35" s="4">
        <v>0</v>
      </c>
      <c r="T35" s="4">
        <v>0</v>
      </c>
      <c r="U35" s="4">
        <v>0</v>
      </c>
      <c r="V35" s="4">
        <v>0</v>
      </c>
      <c r="W35" s="5">
        <v>0</v>
      </c>
      <c r="X35" s="5">
        <v>0</v>
      </c>
      <c r="Y35" s="3">
        <f t="shared" si="9"/>
        <v>0</v>
      </c>
      <c r="Z35" s="5"/>
      <c r="AA35" s="5"/>
      <c r="AB35" s="5"/>
      <c r="AC35" s="5"/>
      <c r="AD35" s="5"/>
      <c r="AE35" s="14" t="s">
        <v>89</v>
      </c>
      <c r="AF35" s="8"/>
      <c r="AG35" s="5">
        <v>0</v>
      </c>
      <c r="AH35" s="5">
        <v>0</v>
      </c>
      <c r="AI35" s="5">
        <v>0</v>
      </c>
      <c r="AJ35" s="5">
        <v>0</v>
      </c>
      <c r="AK35" s="5">
        <v>0</v>
      </c>
    </row>
    <row r="36" spans="4:37">
      <c r="D36" s="14" t="s">
        <v>90</v>
      </c>
      <c r="E36" s="24"/>
      <c r="F36" s="24"/>
      <c r="G36" s="24"/>
      <c r="H36" s="4">
        <v>3979</v>
      </c>
      <c r="I36" s="4">
        <v>28479</v>
      </c>
      <c r="J36" s="4">
        <v>69373</v>
      </c>
      <c r="K36" s="4">
        <v>23914</v>
      </c>
      <c r="L36" s="4">
        <v>5873</v>
      </c>
      <c r="M36" s="4">
        <v>14737</v>
      </c>
      <c r="N36" s="4">
        <v>1205</v>
      </c>
      <c r="O36" s="4">
        <v>1157</v>
      </c>
      <c r="P36" s="4">
        <v>376</v>
      </c>
      <c r="Q36" s="4">
        <v>92</v>
      </c>
      <c r="R36" s="4">
        <v>154</v>
      </c>
      <c r="S36" s="4">
        <v>92</v>
      </c>
      <c r="T36" s="4">
        <v>115</v>
      </c>
      <c r="U36" s="4">
        <v>28</v>
      </c>
      <c r="V36" s="4">
        <v>103</v>
      </c>
      <c r="W36" s="5">
        <v>394</v>
      </c>
      <c r="X36" s="4">
        <v>122225</v>
      </c>
      <c r="Y36" s="3">
        <f t="shared" si="9"/>
        <v>44753</v>
      </c>
      <c r="Z36" s="4"/>
      <c r="AA36" s="4"/>
      <c r="AB36" s="4"/>
      <c r="AC36" s="4"/>
      <c r="AD36" s="4"/>
      <c r="AE36" s="14" t="s">
        <v>90</v>
      </c>
      <c r="AF36" s="8"/>
      <c r="AG36" s="4">
        <v>1088081</v>
      </c>
      <c r="AH36" s="4">
        <v>4749</v>
      </c>
      <c r="AI36" s="4">
        <v>18342</v>
      </c>
      <c r="AJ36" s="4">
        <v>155573</v>
      </c>
      <c r="AK36" s="4">
        <v>44753</v>
      </c>
    </row>
    <row r="37" spans="4:37">
      <c r="D37" s="14" t="s">
        <v>91</v>
      </c>
      <c r="E37" s="24"/>
      <c r="F37" s="24"/>
      <c r="G37" s="24"/>
      <c r="H37" s="4">
        <v>0</v>
      </c>
      <c r="I37" s="4">
        <v>0</v>
      </c>
      <c r="J37" s="4">
        <v>0</v>
      </c>
      <c r="K37" s="4">
        <v>0</v>
      </c>
      <c r="L37" s="4">
        <v>0</v>
      </c>
      <c r="M37" s="4">
        <v>0</v>
      </c>
      <c r="N37" s="4">
        <v>0</v>
      </c>
      <c r="O37" s="4">
        <v>0</v>
      </c>
      <c r="P37" s="4">
        <v>0</v>
      </c>
      <c r="Q37" s="4">
        <v>0</v>
      </c>
      <c r="R37" s="4">
        <v>0</v>
      </c>
      <c r="S37" s="4">
        <v>0</v>
      </c>
      <c r="T37" s="4">
        <v>0</v>
      </c>
      <c r="U37" s="4">
        <v>0</v>
      </c>
      <c r="V37" s="4">
        <v>0</v>
      </c>
      <c r="W37" s="5">
        <v>0</v>
      </c>
      <c r="X37" s="5">
        <v>0</v>
      </c>
      <c r="Y37" s="3">
        <f t="shared" si="9"/>
        <v>5296</v>
      </c>
      <c r="Z37" s="5"/>
      <c r="AA37" s="5"/>
      <c r="AB37" s="5"/>
      <c r="AC37" s="5"/>
      <c r="AD37" s="5"/>
      <c r="AE37" s="14" t="s">
        <v>91</v>
      </c>
      <c r="AF37" s="8"/>
      <c r="AG37" s="4">
        <v>2600</v>
      </c>
      <c r="AH37" s="4">
        <v>2600</v>
      </c>
      <c r="AI37" s="4">
        <v>4532</v>
      </c>
      <c r="AJ37" s="4">
        <v>4967</v>
      </c>
      <c r="AK37" s="4">
        <v>5296</v>
      </c>
    </row>
    <row r="38" spans="4:37">
      <c r="D38" s="14" t="s">
        <v>92</v>
      </c>
      <c r="E38" s="24"/>
      <c r="F38" s="24"/>
      <c r="G38" s="24"/>
      <c r="H38" s="4">
        <v>2337</v>
      </c>
      <c r="I38" s="4">
        <v>1155</v>
      </c>
      <c r="J38" s="4">
        <v>987</v>
      </c>
      <c r="K38" s="4">
        <v>879</v>
      </c>
      <c r="L38" s="4">
        <v>2426</v>
      </c>
      <c r="M38" s="4">
        <v>3613</v>
      </c>
      <c r="N38" s="4">
        <v>7252</v>
      </c>
      <c r="O38" s="4">
        <v>4897</v>
      </c>
      <c r="P38" s="4">
        <v>4734</v>
      </c>
      <c r="Q38" s="4">
        <v>3632</v>
      </c>
      <c r="R38" s="4">
        <v>21351</v>
      </c>
      <c r="S38" s="4">
        <v>2449</v>
      </c>
      <c r="T38" s="4">
        <v>1726</v>
      </c>
      <c r="U38" s="4">
        <v>1722</v>
      </c>
      <c r="V38" s="4">
        <v>3840</v>
      </c>
      <c r="W38" s="5">
        <v>2836</v>
      </c>
      <c r="X38" s="4">
        <v>3616</v>
      </c>
      <c r="Y38" s="3">
        <f t="shared" si="9"/>
        <v>24212</v>
      </c>
      <c r="Z38" s="4"/>
      <c r="AA38" s="4"/>
      <c r="AB38" s="4"/>
      <c r="AC38" s="4"/>
      <c r="AD38" s="4"/>
      <c r="AE38" s="14" t="s">
        <v>92</v>
      </c>
      <c r="AF38" s="8"/>
      <c r="AG38" s="4">
        <v>7284</v>
      </c>
      <c r="AH38" s="4">
        <v>14419</v>
      </c>
      <c r="AI38" s="4">
        <v>12990</v>
      </c>
      <c r="AJ38" s="4">
        <v>15848</v>
      </c>
      <c r="AK38" s="4">
        <v>24212</v>
      </c>
    </row>
    <row r="39" spans="4:37">
      <c r="D39" s="15" t="s">
        <v>93</v>
      </c>
      <c r="E39" s="25"/>
      <c r="F39" s="25"/>
      <c r="G39" s="25"/>
      <c r="H39" s="4">
        <v>0</v>
      </c>
      <c r="I39" s="4">
        <v>0</v>
      </c>
      <c r="J39" s="4">
        <v>0</v>
      </c>
      <c r="K39" s="4">
        <v>0</v>
      </c>
      <c r="L39" s="4">
        <v>0</v>
      </c>
      <c r="M39" s="4">
        <v>0</v>
      </c>
      <c r="N39" s="4">
        <v>0</v>
      </c>
      <c r="O39" s="4">
        <v>0</v>
      </c>
      <c r="P39" s="4">
        <v>0</v>
      </c>
      <c r="Q39" s="4">
        <v>0</v>
      </c>
      <c r="R39" s="4">
        <v>0</v>
      </c>
      <c r="S39" s="4">
        <v>0</v>
      </c>
      <c r="T39" s="4">
        <v>0</v>
      </c>
      <c r="U39" s="5">
        <v>0</v>
      </c>
      <c r="V39" s="5">
        <v>0</v>
      </c>
      <c r="W39" s="5">
        <v>0</v>
      </c>
      <c r="X39" s="5">
        <v>0</v>
      </c>
      <c r="Y39" s="3">
        <f t="shared" si="9"/>
        <v>0</v>
      </c>
      <c r="Z39" s="5"/>
      <c r="AA39" s="5"/>
      <c r="AB39" s="5"/>
      <c r="AC39" s="5"/>
      <c r="AD39" s="5"/>
      <c r="AE39" s="15" t="s">
        <v>93</v>
      </c>
      <c r="AF39" s="8"/>
      <c r="AG39" s="5">
        <v>0</v>
      </c>
      <c r="AH39" s="5">
        <v>0</v>
      </c>
      <c r="AI39" s="5">
        <v>0</v>
      </c>
      <c r="AJ39" s="5">
        <v>0</v>
      </c>
      <c r="AK39" s="5">
        <v>0</v>
      </c>
    </row>
    <row r="40" spans="4:37">
      <c r="D40" s="16" t="s">
        <v>94</v>
      </c>
      <c r="E40" s="26"/>
      <c r="F40" s="26"/>
      <c r="G40" s="26"/>
      <c r="H40" s="3">
        <v>327500</v>
      </c>
      <c r="I40" s="3">
        <v>440477</v>
      </c>
      <c r="J40" s="3">
        <v>802647</v>
      </c>
      <c r="K40" s="3">
        <v>895160</v>
      </c>
      <c r="L40" s="3">
        <v>1049313</v>
      </c>
      <c r="M40" s="3">
        <v>1170010</v>
      </c>
      <c r="N40" s="3">
        <v>1399951</v>
      </c>
      <c r="O40" s="3">
        <v>1531241</v>
      </c>
      <c r="P40" s="3">
        <v>1772437</v>
      </c>
      <c r="Q40" s="3">
        <v>2284363</v>
      </c>
      <c r="R40" s="3">
        <v>1986457</v>
      </c>
      <c r="S40" s="3">
        <v>2096851</v>
      </c>
      <c r="T40" s="3">
        <v>2380850</v>
      </c>
      <c r="U40" s="3">
        <v>2739794</v>
      </c>
      <c r="V40" s="3">
        <v>3014717</v>
      </c>
      <c r="W40" s="3">
        <v>4026012</v>
      </c>
      <c r="X40" s="3">
        <v>5392297</v>
      </c>
      <c r="Y40" s="3">
        <f t="shared" si="9"/>
        <v>2882483</v>
      </c>
      <c r="Z40" s="3"/>
      <c r="AA40" s="3"/>
      <c r="AB40" s="3"/>
      <c r="AC40" s="3"/>
      <c r="AD40" s="3"/>
      <c r="AE40" s="16" t="s">
        <v>94</v>
      </c>
      <c r="AF40" s="8"/>
      <c r="AG40" s="3">
        <v>1812237</v>
      </c>
      <c r="AH40" s="3">
        <v>2113278</v>
      </c>
      <c r="AI40" s="3">
        <v>2284329</v>
      </c>
      <c r="AJ40" s="3">
        <v>2401267</v>
      </c>
      <c r="AK40" s="3">
        <v>2882483</v>
      </c>
    </row>
    <row r="41" spans="4:37">
      <c r="D41" s="12" t="s">
        <v>95</v>
      </c>
      <c r="E41" s="22"/>
      <c r="F41" s="22"/>
      <c r="G41" s="22"/>
      <c r="H41" s="2"/>
      <c r="I41" s="2"/>
      <c r="J41" s="2"/>
      <c r="K41" s="2"/>
      <c r="L41" s="2"/>
      <c r="M41" s="2"/>
      <c r="N41" s="2"/>
      <c r="O41" s="2"/>
      <c r="P41" s="2"/>
      <c r="Q41" s="2"/>
      <c r="R41" s="2"/>
      <c r="S41" s="2"/>
      <c r="T41" s="2"/>
      <c r="U41" s="2"/>
      <c r="V41" s="2"/>
      <c r="W41" s="2"/>
      <c r="X41" s="2"/>
      <c r="Y41" s="3">
        <f t="shared" si="9"/>
        <v>0</v>
      </c>
      <c r="Z41" s="2"/>
      <c r="AA41" s="2"/>
      <c r="AB41" s="2"/>
      <c r="AC41" s="2"/>
      <c r="AD41" s="2"/>
      <c r="AE41" s="12" t="s">
        <v>95</v>
      </c>
      <c r="AF41" s="8"/>
      <c r="AG41" s="2"/>
      <c r="AH41" s="2"/>
      <c r="AI41" s="2"/>
      <c r="AJ41" s="2"/>
      <c r="AK41" s="2"/>
    </row>
    <row r="42" spans="4:37">
      <c r="D42" s="13" t="s">
        <v>96</v>
      </c>
      <c r="E42" s="23"/>
      <c r="F42" s="23"/>
      <c r="G42" s="23"/>
      <c r="H42" s="3">
        <v>218186</v>
      </c>
      <c r="I42" s="3">
        <v>304353</v>
      </c>
      <c r="J42" s="3">
        <v>421442</v>
      </c>
      <c r="K42" s="3">
        <v>489881</v>
      </c>
      <c r="L42" s="3">
        <v>635800</v>
      </c>
      <c r="M42" s="3">
        <v>736420</v>
      </c>
      <c r="N42" s="3">
        <v>942603</v>
      </c>
      <c r="O42" s="3">
        <v>1043803</v>
      </c>
      <c r="P42" s="3">
        <v>1270345</v>
      </c>
      <c r="Q42" s="3">
        <v>1780016</v>
      </c>
      <c r="R42" s="3">
        <v>1446222</v>
      </c>
      <c r="S42" s="3">
        <v>1480903</v>
      </c>
      <c r="T42" s="3">
        <v>1642043</v>
      </c>
      <c r="U42" s="3">
        <v>1917774</v>
      </c>
      <c r="V42" s="3">
        <v>2180195</v>
      </c>
      <c r="W42" s="3">
        <v>2946704</v>
      </c>
      <c r="X42" s="3">
        <v>4023205</v>
      </c>
      <c r="Y42" s="3">
        <f t="shared" si="9"/>
        <v>1131128</v>
      </c>
      <c r="Z42" s="3"/>
      <c r="AA42" s="3"/>
      <c r="AB42" s="3"/>
      <c r="AC42" s="3"/>
      <c r="AD42" s="3"/>
      <c r="AE42" s="13" t="s">
        <v>96</v>
      </c>
      <c r="AF42" s="8"/>
      <c r="AG42" s="3">
        <v>970272</v>
      </c>
      <c r="AH42" s="3">
        <v>994942</v>
      </c>
      <c r="AI42" s="3">
        <v>889385</v>
      </c>
      <c r="AJ42" s="3">
        <v>704171</v>
      </c>
      <c r="AK42" s="3">
        <v>1131128</v>
      </c>
    </row>
    <row r="43" spans="4:37">
      <c r="D43" s="14" t="s">
        <v>97</v>
      </c>
      <c r="E43" s="24"/>
      <c r="F43" s="24"/>
      <c r="G43" s="24"/>
      <c r="H43" s="4">
        <v>187278</v>
      </c>
      <c r="I43" s="4">
        <v>228845</v>
      </c>
      <c r="J43" s="4">
        <v>367190</v>
      </c>
      <c r="K43" s="4">
        <v>445728</v>
      </c>
      <c r="L43" s="4">
        <v>591031</v>
      </c>
      <c r="M43" s="4">
        <v>669043</v>
      </c>
      <c r="N43" s="4">
        <v>885899</v>
      </c>
      <c r="O43" s="4">
        <v>1038393</v>
      </c>
      <c r="P43" s="4">
        <v>1267902</v>
      </c>
      <c r="Q43" s="4">
        <v>1779170</v>
      </c>
      <c r="R43" s="4">
        <v>1445380</v>
      </c>
      <c r="S43" s="4">
        <v>1480065</v>
      </c>
      <c r="T43" s="4">
        <v>1641205</v>
      </c>
      <c r="U43" s="4">
        <v>1916937</v>
      </c>
      <c r="V43" s="4">
        <v>2179358</v>
      </c>
      <c r="W43" s="4">
        <v>2945866</v>
      </c>
      <c r="X43" s="4">
        <v>4022368</v>
      </c>
      <c r="Y43" s="3">
        <f t="shared" si="9"/>
        <v>1131128</v>
      </c>
      <c r="Z43" s="4"/>
      <c r="AA43" s="4"/>
      <c r="AB43" s="4"/>
      <c r="AC43" s="4"/>
      <c r="AD43" s="4"/>
      <c r="AE43" s="14" t="s">
        <v>97</v>
      </c>
      <c r="AF43" s="8"/>
      <c r="AG43" s="4">
        <v>411949</v>
      </c>
      <c r="AH43" s="4">
        <v>554942</v>
      </c>
      <c r="AI43" s="4">
        <v>744385</v>
      </c>
      <c r="AJ43" s="4">
        <v>704171</v>
      </c>
      <c r="AK43" s="4">
        <v>1131128</v>
      </c>
    </row>
    <row r="44" spans="4:37">
      <c r="D44" s="17" t="s">
        <v>98</v>
      </c>
      <c r="E44" s="27"/>
      <c r="F44" s="27"/>
      <c r="G44" s="27"/>
      <c r="H44" s="4">
        <v>89844</v>
      </c>
      <c r="I44" s="4">
        <v>176196</v>
      </c>
      <c r="J44" s="4">
        <v>309790</v>
      </c>
      <c r="K44" s="4">
        <v>365168</v>
      </c>
      <c r="L44" s="4">
        <v>466800</v>
      </c>
      <c r="M44" s="4">
        <v>563885</v>
      </c>
      <c r="N44" s="4">
        <v>756943</v>
      </c>
      <c r="O44" s="4">
        <v>894990</v>
      </c>
      <c r="P44" s="4">
        <v>1039802</v>
      </c>
      <c r="Q44" s="4">
        <v>1501730</v>
      </c>
      <c r="R44" s="4">
        <v>1153743</v>
      </c>
      <c r="S44" s="4">
        <v>1090593</v>
      </c>
      <c r="T44" s="4">
        <v>1172853</v>
      </c>
      <c r="U44" s="4">
        <v>1247309</v>
      </c>
      <c r="V44" s="4">
        <v>1391659</v>
      </c>
      <c r="W44" s="4">
        <v>1844937</v>
      </c>
      <c r="X44" s="4">
        <v>2293101</v>
      </c>
      <c r="Y44" s="3">
        <f t="shared" si="9"/>
        <v>518363</v>
      </c>
      <c r="Z44" s="4"/>
      <c r="AA44" s="4"/>
      <c r="AB44" s="4"/>
      <c r="AC44" s="4"/>
      <c r="AD44" s="4"/>
      <c r="AE44" s="17" t="s">
        <v>98</v>
      </c>
      <c r="AF44" s="8"/>
      <c r="AG44" s="4">
        <v>285976</v>
      </c>
      <c r="AH44" s="4">
        <v>258769</v>
      </c>
      <c r="AI44" s="4">
        <v>290182</v>
      </c>
      <c r="AJ44" s="4">
        <v>370769</v>
      </c>
      <c r="AK44" s="4">
        <v>518363</v>
      </c>
    </row>
    <row r="45" spans="4:37">
      <c r="D45" s="17" t="s">
        <v>99</v>
      </c>
      <c r="E45" s="27"/>
      <c r="F45" s="27"/>
      <c r="G45" s="27"/>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17" t="s">
        <v>99</v>
      </c>
      <c r="AF45" s="8"/>
      <c r="AG45" s="5">
        <v>0</v>
      </c>
      <c r="AH45" s="5">
        <v>0</v>
      </c>
      <c r="AI45" s="5">
        <v>0</v>
      </c>
      <c r="AJ45" s="5">
        <v>0</v>
      </c>
      <c r="AK45" s="5">
        <v>0</v>
      </c>
    </row>
    <row r="46" spans="4:37">
      <c r="D46" s="17" t="s">
        <v>100</v>
      </c>
      <c r="E46" s="27"/>
      <c r="F46" s="27"/>
      <c r="G46" s="27"/>
      <c r="H46" s="4">
        <v>17247</v>
      </c>
      <c r="I46" s="4">
        <v>26043</v>
      </c>
      <c r="J46" s="4">
        <v>16594</v>
      </c>
      <c r="K46" s="4">
        <v>29118</v>
      </c>
      <c r="L46" s="4">
        <v>45653</v>
      </c>
      <c r="M46" s="4">
        <v>30997</v>
      </c>
      <c r="N46" s="4">
        <v>55542</v>
      </c>
      <c r="O46" s="4">
        <v>46050</v>
      </c>
      <c r="P46" s="4">
        <v>68149</v>
      </c>
      <c r="Q46" s="4">
        <v>132577</v>
      </c>
      <c r="R46" s="4">
        <v>111021</v>
      </c>
      <c r="S46" s="4">
        <v>130716</v>
      </c>
      <c r="T46" s="4">
        <v>157435</v>
      </c>
      <c r="U46" s="4">
        <v>326951</v>
      </c>
      <c r="V46" s="4">
        <v>255258</v>
      </c>
      <c r="W46" s="4">
        <v>440062</v>
      </c>
      <c r="X46" s="4">
        <v>897661</v>
      </c>
      <c r="Y46" s="3">
        <f t="shared" si="9"/>
        <v>532624</v>
      </c>
      <c r="Z46" s="4"/>
      <c r="AA46" s="4"/>
      <c r="AB46" s="4"/>
      <c r="AC46" s="4"/>
      <c r="AD46" s="4"/>
      <c r="AE46" s="17" t="s">
        <v>100</v>
      </c>
      <c r="AF46" s="8"/>
      <c r="AG46" s="4">
        <v>80359</v>
      </c>
      <c r="AH46" s="4">
        <v>229909</v>
      </c>
      <c r="AI46" s="4">
        <v>408815</v>
      </c>
      <c r="AJ46" s="4">
        <v>305302</v>
      </c>
      <c r="AK46" s="4">
        <v>532624</v>
      </c>
    </row>
    <row r="47" spans="4:37">
      <c r="D47" s="17" t="s">
        <v>101</v>
      </c>
      <c r="E47" s="27"/>
      <c r="F47" s="27"/>
      <c r="G47" s="27"/>
      <c r="H47" s="4">
        <v>1039</v>
      </c>
      <c r="I47" s="4">
        <v>392</v>
      </c>
      <c r="J47" s="4">
        <v>647</v>
      </c>
      <c r="K47" s="4">
        <v>318</v>
      </c>
      <c r="L47" s="4">
        <v>4730</v>
      </c>
      <c r="M47" s="4">
        <v>10263</v>
      </c>
      <c r="N47" s="4">
        <v>10336</v>
      </c>
      <c r="O47" s="4">
        <v>6169</v>
      </c>
      <c r="P47" s="4">
        <v>25137</v>
      </c>
      <c r="Q47" s="4">
        <v>5506</v>
      </c>
      <c r="R47" s="4">
        <v>11093</v>
      </c>
      <c r="S47" s="4">
        <v>4590</v>
      </c>
      <c r="T47" s="4">
        <v>3179</v>
      </c>
      <c r="U47" s="4">
        <v>3424</v>
      </c>
      <c r="V47" s="4">
        <v>10531</v>
      </c>
      <c r="W47" s="5">
        <v>14076</v>
      </c>
      <c r="X47" s="4">
        <v>19194</v>
      </c>
      <c r="Y47" s="3">
        <f t="shared" si="9"/>
        <v>27284</v>
      </c>
      <c r="Z47" s="4"/>
      <c r="AA47" s="4"/>
      <c r="AB47" s="4"/>
      <c r="AC47" s="4"/>
      <c r="AD47" s="4"/>
      <c r="AE47" s="17" t="s">
        <v>101</v>
      </c>
      <c r="AF47" s="8"/>
      <c r="AG47" s="4">
        <v>1668</v>
      </c>
      <c r="AH47" s="4">
        <v>5075</v>
      </c>
      <c r="AI47" s="4">
        <v>2111</v>
      </c>
      <c r="AJ47" s="5">
        <v>821</v>
      </c>
      <c r="AK47" s="4">
        <v>27284</v>
      </c>
    </row>
    <row r="48" spans="4:37">
      <c r="D48" s="17" t="s">
        <v>102</v>
      </c>
      <c r="E48" s="27"/>
      <c r="F48" s="27"/>
      <c r="G48" s="27"/>
      <c r="H48" s="4">
        <v>1651</v>
      </c>
      <c r="I48" s="4">
        <v>4958</v>
      </c>
      <c r="J48" s="4">
        <v>12661</v>
      </c>
      <c r="K48" s="4">
        <v>5840</v>
      </c>
      <c r="L48" s="4">
        <v>7889</v>
      </c>
      <c r="M48" s="4">
        <v>4486</v>
      </c>
      <c r="N48" s="4">
        <v>14802</v>
      </c>
      <c r="O48" s="4">
        <v>22247</v>
      </c>
      <c r="P48" s="4">
        <v>36520</v>
      </c>
      <c r="Q48" s="4">
        <v>9019</v>
      </c>
      <c r="R48" s="4">
        <v>24995</v>
      </c>
      <c r="S48" s="4">
        <v>27243</v>
      </c>
      <c r="T48" s="4">
        <v>48670</v>
      </c>
      <c r="U48" s="4">
        <v>46485</v>
      </c>
      <c r="V48" s="4">
        <v>41686</v>
      </c>
      <c r="W48" s="4">
        <v>99456</v>
      </c>
      <c r="X48" s="4">
        <v>109198</v>
      </c>
      <c r="Y48" s="3">
        <f t="shared" si="9"/>
        <v>16479</v>
      </c>
      <c r="Z48" s="4"/>
      <c r="AA48" s="4"/>
      <c r="AB48" s="4"/>
      <c r="AC48" s="4"/>
      <c r="AD48" s="4"/>
      <c r="AE48" s="17" t="s">
        <v>102</v>
      </c>
      <c r="AF48" s="8"/>
      <c r="AG48" s="4">
        <v>5069</v>
      </c>
      <c r="AH48" s="4">
        <v>31882</v>
      </c>
      <c r="AI48" s="4">
        <v>14752</v>
      </c>
      <c r="AJ48" s="4">
        <v>1865</v>
      </c>
      <c r="AK48" s="4">
        <v>16479</v>
      </c>
    </row>
    <row r="49" spans="4:37">
      <c r="D49" s="17" t="s">
        <v>103</v>
      </c>
      <c r="E49" s="27"/>
      <c r="F49" s="27"/>
      <c r="G49" s="27"/>
      <c r="H49" s="4">
        <v>6024</v>
      </c>
      <c r="I49" s="4">
        <v>2687</v>
      </c>
      <c r="J49" s="4">
        <v>6621</v>
      </c>
      <c r="K49" s="4">
        <v>19680</v>
      </c>
      <c r="L49" s="4">
        <v>33764</v>
      </c>
      <c r="M49" s="4">
        <v>28433</v>
      </c>
      <c r="N49" s="4">
        <v>28195</v>
      </c>
      <c r="O49" s="4">
        <v>22083</v>
      </c>
      <c r="P49" s="4">
        <v>44738</v>
      </c>
      <c r="Q49" s="4">
        <v>56749</v>
      </c>
      <c r="R49" s="4">
        <v>46458</v>
      </c>
      <c r="S49" s="4">
        <v>46387</v>
      </c>
      <c r="T49" s="4">
        <v>38823</v>
      </c>
      <c r="U49" s="4">
        <v>43219</v>
      </c>
      <c r="V49" s="4">
        <v>40869</v>
      </c>
      <c r="W49" s="4">
        <v>56229</v>
      </c>
      <c r="X49" s="4">
        <v>58688</v>
      </c>
      <c r="Y49" s="3">
        <f t="shared" si="9"/>
        <v>19943</v>
      </c>
      <c r="Z49" s="4"/>
      <c r="AA49" s="4"/>
      <c r="AB49" s="4"/>
      <c r="AC49" s="4"/>
      <c r="AD49" s="4"/>
      <c r="AE49" s="17" t="s">
        <v>103</v>
      </c>
      <c r="AF49" s="8"/>
      <c r="AG49" s="4">
        <v>7839</v>
      </c>
      <c r="AH49" s="4">
        <v>14738</v>
      </c>
      <c r="AI49" s="4">
        <v>17989</v>
      </c>
      <c r="AJ49" s="4">
        <v>20775</v>
      </c>
      <c r="AK49" s="4">
        <v>19943</v>
      </c>
    </row>
    <row r="50" spans="4:37">
      <c r="D50" s="17" t="s">
        <v>104</v>
      </c>
      <c r="E50" s="27"/>
      <c r="F50" s="27"/>
      <c r="G50" s="27"/>
      <c r="H50" s="4">
        <v>0</v>
      </c>
      <c r="I50" s="4">
        <v>2728</v>
      </c>
      <c r="J50" s="4">
        <v>4366</v>
      </c>
      <c r="K50" s="4">
        <v>5177</v>
      </c>
      <c r="L50" s="4">
        <v>4609</v>
      </c>
      <c r="M50" s="4">
        <v>630</v>
      </c>
      <c r="N50" s="4">
        <v>6657</v>
      </c>
      <c r="O50" s="4">
        <v>20350</v>
      </c>
      <c r="P50" s="4">
        <v>6206</v>
      </c>
      <c r="Q50" s="4">
        <v>11921</v>
      </c>
      <c r="R50" s="4">
        <v>31147</v>
      </c>
      <c r="S50" s="4">
        <v>86693</v>
      </c>
      <c r="T50" s="4">
        <v>125589</v>
      </c>
      <c r="U50" s="4">
        <v>136055</v>
      </c>
      <c r="V50" s="4">
        <v>273443</v>
      </c>
      <c r="W50" s="5">
        <v>305801</v>
      </c>
      <c r="X50" s="4">
        <v>357405</v>
      </c>
      <c r="Y50" s="3">
        <f t="shared" si="9"/>
        <v>8350</v>
      </c>
      <c r="Z50" s="4"/>
      <c r="AA50" s="4"/>
      <c r="AB50" s="4"/>
      <c r="AC50" s="4"/>
      <c r="AD50" s="4"/>
      <c r="AE50" s="17" t="s">
        <v>104</v>
      </c>
      <c r="AF50" s="8"/>
      <c r="AG50" s="4">
        <v>26817</v>
      </c>
      <c r="AH50" s="4">
        <v>11724</v>
      </c>
      <c r="AI50" s="4">
        <v>7803</v>
      </c>
      <c r="AJ50" s="5">
        <v>975</v>
      </c>
      <c r="AK50" s="4">
        <v>8350</v>
      </c>
    </row>
    <row r="51" spans="4:37">
      <c r="D51" s="17" t="s">
        <v>105</v>
      </c>
      <c r="E51" s="27"/>
      <c r="F51" s="27"/>
      <c r="G51" s="27"/>
      <c r="H51" s="5">
        <v>3692</v>
      </c>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17" t="s">
        <v>105</v>
      </c>
      <c r="AF51" s="8"/>
      <c r="AG51" s="5">
        <v>0</v>
      </c>
      <c r="AH51" s="5">
        <v>0</v>
      </c>
      <c r="AI51" s="5">
        <v>0</v>
      </c>
      <c r="AJ51" s="5">
        <v>0</v>
      </c>
      <c r="AK51" s="5">
        <v>0</v>
      </c>
    </row>
    <row r="52" spans="4:37" ht="30">
      <c r="D52" s="17" t="s">
        <v>106</v>
      </c>
      <c r="E52" s="27"/>
      <c r="F52" s="27"/>
      <c r="G52" s="27"/>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17" t="s">
        <v>106</v>
      </c>
      <c r="AF52" s="8"/>
      <c r="AG52" s="5">
        <v>0</v>
      </c>
      <c r="AH52" s="5">
        <v>0</v>
      </c>
      <c r="AI52" s="5">
        <v>0</v>
      </c>
      <c r="AJ52" s="5">
        <v>0</v>
      </c>
      <c r="AK52" s="5">
        <v>0</v>
      </c>
    </row>
    <row r="53" spans="4:37">
      <c r="D53" s="17" t="s">
        <v>107</v>
      </c>
      <c r="E53" s="27"/>
      <c r="F53" s="27"/>
      <c r="G53" s="27"/>
      <c r="H53" s="4">
        <v>0</v>
      </c>
      <c r="I53" s="4">
        <v>0</v>
      </c>
      <c r="J53" s="4">
        <v>0</v>
      </c>
      <c r="K53" s="4">
        <v>0</v>
      </c>
      <c r="L53" s="4">
        <v>0</v>
      </c>
      <c r="M53" s="4">
        <v>0</v>
      </c>
      <c r="N53" s="4">
        <v>0</v>
      </c>
      <c r="O53" s="5">
        <v>0</v>
      </c>
      <c r="P53" s="5">
        <v>0</v>
      </c>
      <c r="Q53" s="5">
        <v>0</v>
      </c>
      <c r="R53" s="5">
        <v>0</v>
      </c>
      <c r="S53" s="5">
        <v>0</v>
      </c>
      <c r="T53" s="5">
        <v>0</v>
      </c>
      <c r="U53" s="5">
        <v>0</v>
      </c>
      <c r="V53" s="5">
        <v>0</v>
      </c>
      <c r="W53" s="5">
        <v>0</v>
      </c>
      <c r="X53" s="5">
        <v>0</v>
      </c>
      <c r="Y53" s="3">
        <f t="shared" si="9"/>
        <v>109</v>
      </c>
      <c r="Z53" s="5"/>
      <c r="AA53" s="5"/>
      <c r="AB53" s="5"/>
      <c r="AC53" s="5"/>
      <c r="AD53" s="5"/>
      <c r="AE53" s="17" t="s">
        <v>107</v>
      </c>
      <c r="AF53" s="8"/>
      <c r="AG53" s="5">
        <v>0</v>
      </c>
      <c r="AH53" s="5">
        <v>0</v>
      </c>
      <c r="AI53" s="5">
        <v>109</v>
      </c>
      <c r="AJ53" s="5">
        <v>109</v>
      </c>
      <c r="AK53" s="5">
        <v>109</v>
      </c>
    </row>
    <row r="54" spans="4:37">
      <c r="D54" s="17" t="s">
        <v>108</v>
      </c>
      <c r="E54" s="27"/>
      <c r="F54" s="27"/>
      <c r="G54" s="27"/>
      <c r="H54" s="4">
        <v>58425</v>
      </c>
      <c r="I54" s="4">
        <v>12688</v>
      </c>
      <c r="J54" s="4">
        <v>8814</v>
      </c>
      <c r="K54" s="4">
        <v>8525</v>
      </c>
      <c r="L54" s="4">
        <v>10512</v>
      </c>
      <c r="M54" s="4">
        <v>13739</v>
      </c>
      <c r="N54" s="4">
        <v>10380</v>
      </c>
      <c r="O54" s="4">
        <v>8296</v>
      </c>
      <c r="P54" s="4">
        <v>13685</v>
      </c>
      <c r="Q54" s="4">
        <v>25256</v>
      </c>
      <c r="R54" s="4">
        <v>24887</v>
      </c>
      <c r="S54" s="4">
        <v>34254</v>
      </c>
      <c r="T54" s="4">
        <v>26997</v>
      </c>
      <c r="U54" s="4">
        <v>34332</v>
      </c>
      <c r="V54" s="4">
        <v>48112</v>
      </c>
      <c r="W54" s="5">
        <v>47592</v>
      </c>
      <c r="X54" s="4">
        <v>87153</v>
      </c>
      <c r="Y54" s="3">
        <f t="shared" si="9"/>
        <v>4528</v>
      </c>
      <c r="Z54" s="4"/>
      <c r="AA54" s="4"/>
      <c r="AB54" s="4"/>
      <c r="AC54" s="4"/>
      <c r="AD54" s="4"/>
      <c r="AE54" s="17" t="s">
        <v>108</v>
      </c>
      <c r="AF54" s="8"/>
      <c r="AG54" s="4">
        <v>5068</v>
      </c>
      <c r="AH54" s="4">
        <v>2843</v>
      </c>
      <c r="AI54" s="4">
        <v>2624</v>
      </c>
      <c r="AJ54" s="4">
        <v>3340</v>
      </c>
      <c r="AK54" s="4">
        <v>4528</v>
      </c>
    </row>
    <row r="55" spans="4:37">
      <c r="D55" s="17" t="s">
        <v>109</v>
      </c>
      <c r="E55" s="27"/>
      <c r="F55" s="27"/>
      <c r="G55" s="27"/>
      <c r="H55" s="4">
        <v>0</v>
      </c>
      <c r="I55" s="4">
        <v>0</v>
      </c>
      <c r="J55" s="4">
        <v>0</v>
      </c>
      <c r="K55" s="4">
        <v>0</v>
      </c>
      <c r="L55" s="4">
        <v>0</v>
      </c>
      <c r="M55" s="4">
        <v>0</v>
      </c>
      <c r="N55" s="4">
        <v>0</v>
      </c>
      <c r="O55" s="4">
        <v>10299</v>
      </c>
      <c r="P55" s="4">
        <v>12453</v>
      </c>
      <c r="Q55" s="4">
        <v>4264</v>
      </c>
      <c r="R55" s="4">
        <v>0</v>
      </c>
      <c r="S55" s="4">
        <v>0</v>
      </c>
      <c r="T55" s="4">
        <v>0</v>
      </c>
      <c r="U55" s="5">
        <v>0</v>
      </c>
      <c r="V55" s="5">
        <v>0</v>
      </c>
      <c r="W55" s="5">
        <v>0</v>
      </c>
      <c r="X55" s="5">
        <v>0</v>
      </c>
      <c r="Y55" s="3">
        <f t="shared" si="9"/>
        <v>0</v>
      </c>
      <c r="Z55" s="5"/>
      <c r="AA55" s="5"/>
      <c r="AB55" s="5"/>
      <c r="AC55" s="5"/>
      <c r="AD55" s="5"/>
      <c r="AE55" s="17" t="s">
        <v>109</v>
      </c>
      <c r="AF55" s="8"/>
      <c r="AG55" s="5">
        <v>0</v>
      </c>
      <c r="AH55" s="5">
        <v>0</v>
      </c>
      <c r="AI55" s="5">
        <v>0</v>
      </c>
      <c r="AJ55" s="5">
        <v>0</v>
      </c>
      <c r="AK55" s="5">
        <v>0</v>
      </c>
    </row>
    <row r="56" spans="4:37">
      <c r="D56" s="17" t="s">
        <v>110</v>
      </c>
      <c r="E56" s="27"/>
      <c r="F56" s="27"/>
      <c r="G56" s="27"/>
      <c r="H56" s="4">
        <v>9356</v>
      </c>
      <c r="I56" s="4">
        <v>3154</v>
      </c>
      <c r="J56" s="4">
        <v>7698</v>
      </c>
      <c r="K56" s="4">
        <v>11902</v>
      </c>
      <c r="L56" s="4">
        <v>17075</v>
      </c>
      <c r="M56" s="4">
        <v>16609</v>
      </c>
      <c r="N56" s="4">
        <v>3043</v>
      </c>
      <c r="O56" s="4">
        <v>7908</v>
      </c>
      <c r="P56" s="4">
        <v>21211</v>
      </c>
      <c r="Q56" s="4">
        <v>32149</v>
      </c>
      <c r="R56" s="4">
        <v>42036</v>
      </c>
      <c r="S56" s="4">
        <v>59590</v>
      </c>
      <c r="T56" s="4">
        <v>67659</v>
      </c>
      <c r="U56" s="4">
        <v>79162</v>
      </c>
      <c r="V56" s="4">
        <v>117799</v>
      </c>
      <c r="W56" s="5">
        <v>137713</v>
      </c>
      <c r="X56" s="4">
        <v>199968</v>
      </c>
      <c r="Y56" s="3">
        <f t="shared" si="9"/>
        <v>3446</v>
      </c>
      <c r="Z56" s="4"/>
      <c r="AA56" s="4"/>
      <c r="AB56" s="4"/>
      <c r="AC56" s="4"/>
      <c r="AD56" s="4"/>
      <c r="AE56" s="17" t="s">
        <v>110</v>
      </c>
      <c r="AF56" s="8"/>
      <c r="AG56" s="5">
        <v>-846</v>
      </c>
      <c r="AH56" s="5">
        <v>0</v>
      </c>
      <c r="AI56" s="5">
        <v>0</v>
      </c>
      <c r="AJ56" s="5">
        <v>214</v>
      </c>
      <c r="AK56" s="4">
        <v>3446</v>
      </c>
    </row>
    <row r="57" spans="4:37">
      <c r="D57" s="17" t="s">
        <v>111</v>
      </c>
      <c r="E57" s="27"/>
      <c r="F57" s="27"/>
      <c r="G57" s="27"/>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17" t="s">
        <v>111</v>
      </c>
      <c r="AF57" s="8"/>
      <c r="AG57" s="5">
        <v>0</v>
      </c>
      <c r="AH57" s="5">
        <v>0</v>
      </c>
      <c r="AI57" s="5">
        <v>0</v>
      </c>
      <c r="AJ57" s="5">
        <v>0</v>
      </c>
      <c r="AK57" s="5">
        <v>0</v>
      </c>
    </row>
    <row r="58" spans="4:37">
      <c r="D58" s="17" t="s">
        <v>112</v>
      </c>
      <c r="E58" s="27"/>
      <c r="F58" s="27"/>
      <c r="G58" s="27"/>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17" t="s">
        <v>112</v>
      </c>
      <c r="AF58" s="8"/>
      <c r="AG58" s="5">
        <v>0</v>
      </c>
      <c r="AH58" s="5">
        <v>0</v>
      </c>
      <c r="AI58" s="5">
        <v>0</v>
      </c>
      <c r="AJ58" s="5">
        <v>0</v>
      </c>
      <c r="AK58" s="5">
        <v>0</v>
      </c>
    </row>
    <row r="59" spans="4:37">
      <c r="D59" s="14" t="s">
        <v>113</v>
      </c>
      <c r="E59" s="24"/>
      <c r="F59" s="24"/>
      <c r="G59" s="24"/>
      <c r="H59" s="4">
        <v>30908</v>
      </c>
      <c r="I59" s="4">
        <v>75508</v>
      </c>
      <c r="J59" s="4">
        <v>54252</v>
      </c>
      <c r="K59" s="4">
        <v>44153</v>
      </c>
      <c r="L59" s="4">
        <v>44769</v>
      </c>
      <c r="M59" s="4">
        <v>67377</v>
      </c>
      <c r="N59" s="4">
        <v>56704</v>
      </c>
      <c r="O59" s="4">
        <v>5410</v>
      </c>
      <c r="P59" s="4">
        <v>2443</v>
      </c>
      <c r="Q59" s="4">
        <v>846</v>
      </c>
      <c r="R59" s="4">
        <v>843</v>
      </c>
      <c r="S59" s="4">
        <v>837</v>
      </c>
      <c r="T59" s="4">
        <v>837</v>
      </c>
      <c r="U59" s="4">
        <v>837</v>
      </c>
      <c r="V59" s="4">
        <v>837</v>
      </c>
      <c r="W59" s="4">
        <v>837</v>
      </c>
      <c r="X59" s="5">
        <v>837</v>
      </c>
      <c r="Y59" s="3">
        <f t="shared" si="9"/>
        <v>0</v>
      </c>
      <c r="Z59" s="5"/>
      <c r="AA59" s="5"/>
      <c r="AB59" s="5"/>
      <c r="AC59" s="5"/>
      <c r="AD59" s="5"/>
      <c r="AE59" s="14" t="s">
        <v>113</v>
      </c>
      <c r="AF59" s="8"/>
      <c r="AG59" s="4">
        <v>558323</v>
      </c>
      <c r="AH59" s="4">
        <v>440000</v>
      </c>
      <c r="AI59" s="4">
        <v>145000</v>
      </c>
      <c r="AJ59" s="5">
        <v>0</v>
      </c>
      <c r="AK59" s="5">
        <v>0</v>
      </c>
    </row>
    <row r="60" spans="4:37">
      <c r="D60" s="17" t="s">
        <v>114</v>
      </c>
      <c r="E60" s="27"/>
      <c r="F60" s="27"/>
      <c r="G60" s="27"/>
      <c r="H60" s="5">
        <v>0</v>
      </c>
      <c r="I60" s="4">
        <v>0</v>
      </c>
      <c r="J60" s="4">
        <v>0</v>
      </c>
      <c r="K60" s="4">
        <v>0</v>
      </c>
      <c r="L60" s="5">
        <v>0</v>
      </c>
      <c r="M60" s="5">
        <v>0</v>
      </c>
      <c r="N60" s="5">
        <v>0</v>
      </c>
      <c r="O60" s="5">
        <v>0</v>
      </c>
      <c r="P60" s="5">
        <v>0</v>
      </c>
      <c r="Q60" s="5">
        <v>0</v>
      </c>
      <c r="R60" s="5">
        <v>0</v>
      </c>
      <c r="S60" s="5">
        <v>0</v>
      </c>
      <c r="T60" s="5">
        <v>0</v>
      </c>
      <c r="U60" s="4">
        <v>0</v>
      </c>
      <c r="V60" s="5">
        <v>0</v>
      </c>
      <c r="W60" s="5">
        <v>0</v>
      </c>
      <c r="X60" s="5">
        <v>0</v>
      </c>
      <c r="Y60" s="3">
        <f t="shared" si="9"/>
        <v>0</v>
      </c>
      <c r="Z60" s="5"/>
      <c r="AA60" s="5"/>
      <c r="AB60" s="5"/>
      <c r="AC60" s="5"/>
      <c r="AD60" s="5"/>
      <c r="AE60" s="17" t="s">
        <v>114</v>
      </c>
      <c r="AF60" s="8"/>
      <c r="AG60" s="5">
        <v>0</v>
      </c>
      <c r="AH60" s="5">
        <v>0</v>
      </c>
      <c r="AI60" s="5">
        <v>0</v>
      </c>
      <c r="AJ60" s="5">
        <v>0</v>
      </c>
      <c r="AK60" s="5">
        <v>0</v>
      </c>
    </row>
    <row r="61" spans="4:37">
      <c r="D61" s="17" t="s">
        <v>115</v>
      </c>
      <c r="E61" s="27"/>
      <c r="F61" s="27"/>
      <c r="G61" s="27"/>
      <c r="H61" s="4">
        <v>0</v>
      </c>
      <c r="I61" s="4">
        <v>0</v>
      </c>
      <c r="J61" s="4">
        <v>0</v>
      </c>
      <c r="K61" s="4">
        <v>0</v>
      </c>
      <c r="L61" s="4">
        <v>0</v>
      </c>
      <c r="M61" s="4">
        <v>0</v>
      </c>
      <c r="N61" s="4">
        <v>0</v>
      </c>
      <c r="O61" s="5">
        <v>0</v>
      </c>
      <c r="P61" s="5">
        <v>0</v>
      </c>
      <c r="Q61" s="5">
        <v>0</v>
      </c>
      <c r="R61" s="5">
        <v>0</v>
      </c>
      <c r="S61" s="5">
        <v>0</v>
      </c>
      <c r="T61" s="5">
        <v>0</v>
      </c>
      <c r="U61" s="5">
        <v>0</v>
      </c>
      <c r="V61" s="5">
        <v>0</v>
      </c>
      <c r="W61" s="5">
        <v>0</v>
      </c>
      <c r="X61" s="5">
        <v>0</v>
      </c>
      <c r="Y61" s="3">
        <f t="shared" si="9"/>
        <v>0</v>
      </c>
      <c r="Z61" s="5"/>
      <c r="AA61" s="5"/>
      <c r="AB61" s="5"/>
      <c r="AC61" s="5"/>
      <c r="AD61" s="5"/>
      <c r="AE61" s="17" t="s">
        <v>115</v>
      </c>
      <c r="AF61" s="8"/>
      <c r="AG61" s="5">
        <v>0</v>
      </c>
      <c r="AH61" s="5">
        <v>0</v>
      </c>
      <c r="AI61" s="5">
        <v>0</v>
      </c>
      <c r="AJ61" s="5">
        <v>0</v>
      </c>
      <c r="AK61" s="5">
        <v>0</v>
      </c>
    </row>
    <row r="62" spans="4:37">
      <c r="D62" s="17" t="s">
        <v>116</v>
      </c>
      <c r="E62" s="27"/>
      <c r="F62" s="27"/>
      <c r="G62" s="27"/>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17" t="s">
        <v>116</v>
      </c>
      <c r="AF62" s="8"/>
      <c r="AG62" s="5">
        <v>0</v>
      </c>
      <c r="AH62" s="5">
        <v>0</v>
      </c>
      <c r="AI62" s="5">
        <v>0</v>
      </c>
      <c r="AJ62" s="5">
        <v>0</v>
      </c>
      <c r="AK62" s="5">
        <v>0</v>
      </c>
    </row>
    <row r="63" spans="4:37">
      <c r="D63" s="17" t="s">
        <v>117</v>
      </c>
      <c r="E63" s="27"/>
      <c r="F63" s="27"/>
      <c r="G63" s="27"/>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17" t="s">
        <v>117</v>
      </c>
      <c r="AF63" s="8"/>
      <c r="AG63" s="5">
        <v>0</v>
      </c>
      <c r="AH63" s="5">
        <v>0</v>
      </c>
      <c r="AI63" s="5">
        <v>0</v>
      </c>
      <c r="AJ63" s="5">
        <v>0</v>
      </c>
      <c r="AK63" s="5">
        <v>0</v>
      </c>
    </row>
    <row r="64" spans="4:37">
      <c r="D64" s="17" t="s">
        <v>118</v>
      </c>
      <c r="E64" s="27"/>
      <c r="F64" s="27"/>
      <c r="G64" s="27"/>
      <c r="H64" s="4">
        <v>33</v>
      </c>
      <c r="I64" s="4">
        <v>0</v>
      </c>
      <c r="J64" s="4">
        <v>0</v>
      </c>
      <c r="K64" s="4">
        <v>0</v>
      </c>
      <c r="L64" s="4">
        <v>0</v>
      </c>
      <c r="M64" s="4">
        <v>0</v>
      </c>
      <c r="N64" s="4">
        <v>0</v>
      </c>
      <c r="O64" s="4">
        <v>0</v>
      </c>
      <c r="P64" s="4">
        <v>0</v>
      </c>
      <c r="Q64" s="4">
        <v>0</v>
      </c>
      <c r="R64" s="4">
        <v>0</v>
      </c>
      <c r="S64" s="4">
        <v>0</v>
      </c>
      <c r="T64" s="4">
        <v>0</v>
      </c>
      <c r="U64" s="4">
        <v>0</v>
      </c>
      <c r="V64" s="4">
        <v>0</v>
      </c>
      <c r="W64" s="5">
        <v>0</v>
      </c>
      <c r="X64" s="5">
        <v>0</v>
      </c>
      <c r="Y64" s="3">
        <f t="shared" si="9"/>
        <v>0</v>
      </c>
      <c r="Z64" s="5"/>
      <c r="AA64" s="5"/>
      <c r="AB64" s="5"/>
      <c r="AC64" s="5"/>
      <c r="AD64" s="5"/>
      <c r="AE64" s="17" t="s">
        <v>118</v>
      </c>
      <c r="AF64" s="8"/>
      <c r="AG64" s="5">
        <v>0</v>
      </c>
      <c r="AH64" s="5">
        <v>0</v>
      </c>
      <c r="AI64" s="5">
        <v>0</v>
      </c>
      <c r="AJ64" s="5">
        <v>0</v>
      </c>
      <c r="AK64" s="5">
        <v>0</v>
      </c>
    </row>
    <row r="65" spans="4:37">
      <c r="D65" s="17" t="s">
        <v>119</v>
      </c>
      <c r="E65" s="27"/>
      <c r="F65" s="27"/>
      <c r="G65" s="27"/>
      <c r="H65" s="4">
        <v>30562</v>
      </c>
      <c r="I65" s="4">
        <v>74863</v>
      </c>
      <c r="J65" s="4">
        <v>54252</v>
      </c>
      <c r="K65" s="4">
        <v>44153</v>
      </c>
      <c r="L65" s="4">
        <v>44748</v>
      </c>
      <c r="M65" s="4">
        <v>67365</v>
      </c>
      <c r="N65" s="4">
        <v>56645</v>
      </c>
      <c r="O65" s="4">
        <v>5410</v>
      </c>
      <c r="P65" s="4">
        <v>2443</v>
      </c>
      <c r="Q65" s="4">
        <v>846</v>
      </c>
      <c r="R65" s="4">
        <v>843</v>
      </c>
      <c r="S65" s="4">
        <v>837</v>
      </c>
      <c r="T65" s="4">
        <v>837</v>
      </c>
      <c r="U65" s="4">
        <v>837</v>
      </c>
      <c r="V65" s="4">
        <v>837</v>
      </c>
      <c r="W65" s="4">
        <v>837</v>
      </c>
      <c r="X65" s="5">
        <v>837</v>
      </c>
      <c r="Y65" s="3">
        <f t="shared" si="9"/>
        <v>0</v>
      </c>
      <c r="Z65" s="5"/>
      <c r="AA65" s="5"/>
      <c r="AB65" s="5"/>
      <c r="AC65" s="5"/>
      <c r="AD65" s="5"/>
      <c r="AE65" s="17" t="s">
        <v>119</v>
      </c>
      <c r="AF65" s="8"/>
      <c r="AG65" s="4">
        <v>558323</v>
      </c>
      <c r="AH65" s="4">
        <v>440000</v>
      </c>
      <c r="AI65" s="4">
        <v>145000</v>
      </c>
      <c r="AJ65" s="5">
        <v>0</v>
      </c>
      <c r="AK65" s="5">
        <v>0</v>
      </c>
    </row>
    <row r="66" spans="4:37">
      <c r="D66" s="17" t="s">
        <v>120</v>
      </c>
      <c r="E66" s="27"/>
      <c r="F66" s="27"/>
      <c r="G66" s="27"/>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17" t="s">
        <v>120</v>
      </c>
      <c r="AF66" s="8"/>
      <c r="AG66" s="5">
        <v>0</v>
      </c>
      <c r="AH66" s="5">
        <v>0</v>
      </c>
      <c r="AI66" s="5">
        <v>0</v>
      </c>
      <c r="AJ66" s="5">
        <v>0</v>
      </c>
      <c r="AK66" s="5">
        <v>0</v>
      </c>
    </row>
    <row r="67" spans="4:37">
      <c r="D67" s="17" t="s">
        <v>121</v>
      </c>
      <c r="E67" s="27"/>
      <c r="F67" s="27"/>
      <c r="G67" s="27"/>
      <c r="H67" s="5">
        <v>0</v>
      </c>
      <c r="I67" s="5">
        <v>0</v>
      </c>
      <c r="J67" s="4">
        <v>0</v>
      </c>
      <c r="K67" s="5">
        <v>0</v>
      </c>
      <c r="L67" s="5">
        <v>0</v>
      </c>
      <c r="M67" s="5">
        <v>0</v>
      </c>
      <c r="N67" s="5">
        <v>0</v>
      </c>
      <c r="O67" s="5">
        <v>0</v>
      </c>
      <c r="P67" s="5">
        <v>0</v>
      </c>
      <c r="Q67" s="5">
        <v>0</v>
      </c>
      <c r="R67" s="4">
        <v>0</v>
      </c>
      <c r="S67" s="5">
        <v>0</v>
      </c>
      <c r="T67" s="5">
        <v>0</v>
      </c>
      <c r="U67" s="5">
        <v>0</v>
      </c>
      <c r="V67" s="5">
        <v>0</v>
      </c>
      <c r="W67" s="5">
        <v>0</v>
      </c>
      <c r="X67" s="5">
        <v>0</v>
      </c>
      <c r="Y67" s="3">
        <f t="shared" si="9"/>
        <v>0</v>
      </c>
      <c r="Z67" s="5"/>
      <c r="AA67" s="5"/>
      <c r="AB67" s="5"/>
      <c r="AC67" s="5"/>
      <c r="AD67" s="5"/>
      <c r="AE67" s="17" t="s">
        <v>121</v>
      </c>
      <c r="AF67" s="8"/>
      <c r="AG67" s="5">
        <v>0</v>
      </c>
      <c r="AH67" s="5">
        <v>0</v>
      </c>
      <c r="AI67" s="5">
        <v>0</v>
      </c>
      <c r="AJ67" s="5">
        <v>0</v>
      </c>
      <c r="AK67" s="5">
        <v>0</v>
      </c>
    </row>
    <row r="68" spans="4:37">
      <c r="D68" s="17" t="s">
        <v>122</v>
      </c>
      <c r="E68" s="27"/>
      <c r="F68" s="27"/>
      <c r="G68" s="27"/>
      <c r="H68" s="5">
        <v>314</v>
      </c>
      <c r="I68" s="5">
        <v>645</v>
      </c>
      <c r="J68" s="5">
        <v>0</v>
      </c>
      <c r="K68" s="5">
        <v>0</v>
      </c>
      <c r="L68" s="5">
        <v>21</v>
      </c>
      <c r="M68" s="5">
        <v>12</v>
      </c>
      <c r="N68" s="5">
        <v>59</v>
      </c>
      <c r="O68" s="5">
        <v>0</v>
      </c>
      <c r="P68" s="5">
        <v>0</v>
      </c>
      <c r="Q68" s="5">
        <v>0</v>
      </c>
      <c r="R68" s="4">
        <v>0</v>
      </c>
      <c r="S68" s="4">
        <v>0</v>
      </c>
      <c r="T68" s="4">
        <v>0</v>
      </c>
      <c r="U68" s="4">
        <v>0</v>
      </c>
      <c r="V68" s="4">
        <v>0</v>
      </c>
      <c r="W68" s="5">
        <v>0</v>
      </c>
      <c r="X68" s="5">
        <v>0</v>
      </c>
      <c r="Y68" s="3">
        <f t="shared" si="9"/>
        <v>0</v>
      </c>
      <c r="Z68" s="5"/>
      <c r="AA68" s="5"/>
      <c r="AB68" s="5"/>
      <c r="AC68" s="5"/>
      <c r="AD68" s="5"/>
      <c r="AE68" s="17" t="s">
        <v>122</v>
      </c>
      <c r="AF68" s="8"/>
      <c r="AG68" s="5">
        <v>0</v>
      </c>
      <c r="AH68" s="5">
        <v>0</v>
      </c>
      <c r="AI68" s="5">
        <v>0</v>
      </c>
      <c r="AJ68" s="5">
        <v>0</v>
      </c>
      <c r="AK68" s="5">
        <v>0</v>
      </c>
    </row>
    <row r="69" spans="4:37">
      <c r="D69" s="17" t="s">
        <v>123</v>
      </c>
      <c r="E69" s="27"/>
      <c r="F69" s="27"/>
      <c r="G69" s="27"/>
      <c r="H69" s="4">
        <v>0</v>
      </c>
      <c r="I69" s="4">
        <v>0</v>
      </c>
      <c r="J69" s="4">
        <v>0</v>
      </c>
      <c r="K69" s="4">
        <v>0</v>
      </c>
      <c r="L69" s="4">
        <v>0</v>
      </c>
      <c r="M69" s="4">
        <v>0</v>
      </c>
      <c r="N69" s="4">
        <v>0</v>
      </c>
      <c r="O69" s="5">
        <v>0</v>
      </c>
      <c r="P69" s="5">
        <v>0</v>
      </c>
      <c r="Q69" s="5">
        <v>0</v>
      </c>
      <c r="R69" s="5">
        <v>0</v>
      </c>
      <c r="S69" s="5">
        <v>0</v>
      </c>
      <c r="T69" s="5">
        <v>0</v>
      </c>
      <c r="U69" s="5">
        <v>0</v>
      </c>
      <c r="V69" s="5">
        <v>0</v>
      </c>
      <c r="W69" s="5">
        <v>0</v>
      </c>
      <c r="X69" s="5">
        <v>0</v>
      </c>
      <c r="Y69" s="3">
        <f t="shared" si="9"/>
        <v>0</v>
      </c>
      <c r="Z69" s="5"/>
      <c r="AA69" s="5"/>
      <c r="AB69" s="5"/>
      <c r="AC69" s="5"/>
      <c r="AD69" s="5"/>
      <c r="AE69" s="17" t="s">
        <v>123</v>
      </c>
      <c r="AF69" s="8"/>
      <c r="AG69" s="5">
        <v>0</v>
      </c>
      <c r="AH69" s="5">
        <v>0</v>
      </c>
      <c r="AI69" s="5">
        <v>0</v>
      </c>
      <c r="AJ69" s="5">
        <v>0</v>
      </c>
      <c r="AK69" s="5">
        <v>0</v>
      </c>
    </row>
    <row r="70" spans="4:37">
      <c r="D70" s="17" t="s">
        <v>124</v>
      </c>
      <c r="E70" s="27"/>
      <c r="F70" s="27"/>
      <c r="G70" s="27"/>
      <c r="H70" s="4">
        <v>0</v>
      </c>
      <c r="I70" s="4">
        <v>0</v>
      </c>
      <c r="J70" s="4">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17" t="s">
        <v>124</v>
      </c>
      <c r="AF70" s="8"/>
      <c r="AG70" s="5">
        <v>0</v>
      </c>
      <c r="AH70" s="5">
        <v>0</v>
      </c>
      <c r="AI70" s="5">
        <v>0</v>
      </c>
      <c r="AJ70" s="5">
        <v>0</v>
      </c>
      <c r="AK70" s="5">
        <v>0</v>
      </c>
    </row>
    <row r="71" spans="4:37">
      <c r="D71" s="17" t="s">
        <v>125</v>
      </c>
      <c r="E71" s="27"/>
      <c r="F71" s="27"/>
      <c r="G71" s="27"/>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17" t="s">
        <v>125</v>
      </c>
      <c r="AF71" s="8"/>
      <c r="AG71" s="5">
        <v>0</v>
      </c>
      <c r="AH71" s="5">
        <v>0</v>
      </c>
      <c r="AI71" s="5">
        <v>0</v>
      </c>
      <c r="AJ71" s="5">
        <v>0</v>
      </c>
      <c r="AK71" s="5">
        <v>0</v>
      </c>
    </row>
    <row r="72" spans="4:37">
      <c r="D72" s="13" t="s">
        <v>126</v>
      </c>
      <c r="E72" s="23"/>
      <c r="F72" s="23"/>
      <c r="G72" s="23"/>
      <c r="H72" s="3">
        <v>109315</v>
      </c>
      <c r="I72" s="3">
        <v>136123</v>
      </c>
      <c r="J72" s="3">
        <v>381205</v>
      </c>
      <c r="K72" s="3">
        <v>405279</v>
      </c>
      <c r="L72" s="3">
        <v>413513</v>
      </c>
      <c r="M72" s="3">
        <v>433590</v>
      </c>
      <c r="N72" s="3">
        <v>457348</v>
      </c>
      <c r="O72" s="3">
        <v>487438</v>
      </c>
      <c r="P72" s="3">
        <v>502092</v>
      </c>
      <c r="Q72" s="3">
        <v>504347</v>
      </c>
      <c r="R72" s="3">
        <v>540235</v>
      </c>
      <c r="S72" s="3">
        <v>615948</v>
      </c>
      <c r="T72" s="3">
        <v>738807</v>
      </c>
      <c r="U72" s="3">
        <v>822020</v>
      </c>
      <c r="V72" s="3">
        <v>834522</v>
      </c>
      <c r="W72" s="3">
        <v>1079308</v>
      </c>
      <c r="X72" s="3">
        <v>1369091</v>
      </c>
      <c r="Y72" s="3">
        <f t="shared" si="9"/>
        <v>1751356</v>
      </c>
      <c r="Z72" s="3"/>
      <c r="AA72" s="3"/>
      <c r="AB72" s="3"/>
      <c r="AC72" s="3"/>
      <c r="AD72" s="3"/>
      <c r="AE72" s="13" t="s">
        <v>126</v>
      </c>
      <c r="AF72" s="8"/>
      <c r="AG72" s="3">
        <v>841965</v>
      </c>
      <c r="AH72" s="3">
        <v>1118336</v>
      </c>
      <c r="AI72" s="3">
        <v>1394944</v>
      </c>
      <c r="AJ72" s="3">
        <v>1697096</v>
      </c>
      <c r="AK72" s="3">
        <v>1751356</v>
      </c>
    </row>
    <row r="73" spans="4:37">
      <c r="D73" s="14" t="s">
        <v>127</v>
      </c>
      <c r="E73" s="24"/>
      <c r="F73" s="24"/>
      <c r="G73" s="24"/>
      <c r="H73" s="4">
        <v>109315</v>
      </c>
      <c r="I73" s="4">
        <v>136123</v>
      </c>
      <c r="J73" s="4">
        <v>381205</v>
      </c>
      <c r="K73" s="4">
        <v>405279</v>
      </c>
      <c r="L73" s="4">
        <v>413513</v>
      </c>
      <c r="M73" s="4">
        <v>433590</v>
      </c>
      <c r="N73" s="4">
        <v>457348</v>
      </c>
      <c r="O73" s="4">
        <v>487438</v>
      </c>
      <c r="P73" s="4">
        <v>502092</v>
      </c>
      <c r="Q73" s="4">
        <v>504347</v>
      </c>
      <c r="R73" s="4">
        <v>540235</v>
      </c>
      <c r="S73" s="4">
        <v>615948</v>
      </c>
      <c r="T73" s="4">
        <v>738807</v>
      </c>
      <c r="U73" s="4">
        <v>822020</v>
      </c>
      <c r="V73" s="4">
        <v>834522</v>
      </c>
      <c r="W73" s="4">
        <v>1079308</v>
      </c>
      <c r="X73" s="4">
        <v>1369091</v>
      </c>
      <c r="Y73" s="3">
        <f t="shared" si="9"/>
        <v>1751356</v>
      </c>
      <c r="Z73" s="4"/>
      <c r="AA73" s="4"/>
      <c r="AB73" s="4"/>
      <c r="AC73" s="4"/>
      <c r="AD73" s="4"/>
      <c r="AE73" s="14" t="s">
        <v>127</v>
      </c>
      <c r="AF73" s="8"/>
      <c r="AG73" s="4">
        <v>841965</v>
      </c>
      <c r="AH73" s="4">
        <v>1118336</v>
      </c>
      <c r="AI73" s="4">
        <v>1394944</v>
      </c>
      <c r="AJ73" s="4">
        <v>1697096</v>
      </c>
      <c r="AK73" s="4">
        <v>1751356</v>
      </c>
    </row>
    <row r="74" spans="4:37">
      <c r="D74" s="14" t="s">
        <v>128</v>
      </c>
      <c r="E74" s="24"/>
      <c r="F74" s="24"/>
      <c r="G74" s="24"/>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14" t="s">
        <v>128</v>
      </c>
      <c r="AF74" s="8"/>
      <c r="AG74" s="5">
        <v>0</v>
      </c>
      <c r="AH74" s="5">
        <v>0</v>
      </c>
      <c r="AI74" s="5">
        <v>0</v>
      </c>
      <c r="AJ74" s="5">
        <v>0</v>
      </c>
      <c r="AK74" s="5">
        <v>0</v>
      </c>
    </row>
    <row r="75" spans="4:37">
      <c r="D75" s="16" t="s">
        <v>129</v>
      </c>
      <c r="E75" s="26"/>
      <c r="F75" s="26"/>
      <c r="G75" s="26"/>
      <c r="H75" s="3">
        <v>327500</v>
      </c>
      <c r="I75" s="3">
        <v>440477</v>
      </c>
      <c r="J75" s="3">
        <v>802647</v>
      </c>
      <c r="K75" s="3">
        <v>895160</v>
      </c>
      <c r="L75" s="3">
        <v>1049313</v>
      </c>
      <c r="M75" s="3">
        <v>1170010</v>
      </c>
      <c r="N75" s="3">
        <v>1399951</v>
      </c>
      <c r="O75" s="3">
        <v>1531241</v>
      </c>
      <c r="P75" s="3">
        <v>1772437</v>
      </c>
      <c r="Q75" s="3">
        <v>2284363</v>
      </c>
      <c r="R75" s="3">
        <v>1986457</v>
      </c>
      <c r="S75" s="3">
        <v>2096851</v>
      </c>
      <c r="T75" s="3">
        <v>2380850</v>
      </c>
      <c r="U75" s="3">
        <v>2739794</v>
      </c>
      <c r="V75" s="3">
        <v>3014717</v>
      </c>
      <c r="W75" s="3">
        <v>4026012</v>
      </c>
      <c r="X75" s="3">
        <v>5392297</v>
      </c>
      <c r="Y75" s="3">
        <f t="shared" si="9"/>
        <v>2882483</v>
      </c>
      <c r="Z75" s="3"/>
      <c r="AA75" s="3"/>
      <c r="AB75" s="3"/>
      <c r="AC75" s="3"/>
      <c r="AD75" s="3"/>
      <c r="AE75" s="16" t="s">
        <v>129</v>
      </c>
      <c r="AF75" s="8"/>
      <c r="AG75" s="3">
        <v>1812237</v>
      </c>
      <c r="AH75" s="3">
        <v>2113278</v>
      </c>
      <c r="AI75" s="3">
        <v>2284329</v>
      </c>
      <c r="AJ75" s="3">
        <v>2401267</v>
      </c>
      <c r="AK75" s="3">
        <v>2882483</v>
      </c>
    </row>
    <row r="76" spans="4:37">
      <c r="H76" s="1"/>
      <c r="I76" s="1"/>
      <c r="J76" s="1"/>
      <c r="K76" s="1"/>
      <c r="L76" s="1"/>
      <c r="M76" s="1"/>
      <c r="N76" s="1"/>
      <c r="O76" s="1"/>
      <c r="P76" s="1"/>
      <c r="Q76" s="1"/>
      <c r="R76" s="1"/>
      <c r="S76" s="1"/>
      <c r="T76" s="1"/>
      <c r="X76" s="1"/>
      <c r="Y76" s="3">
        <f t="shared" si="9"/>
        <v>0</v>
      </c>
      <c r="Z76" s="1"/>
      <c r="AA76" s="1"/>
      <c r="AB76" s="1"/>
      <c r="AC76" s="1"/>
      <c r="AD76" s="1"/>
      <c r="AE76" s="1"/>
    </row>
    <row r="77" spans="4:37">
      <c r="D77" s="16" t="s">
        <v>130</v>
      </c>
      <c r="E77" s="26"/>
      <c r="F77" s="26"/>
      <c r="G77" s="26"/>
      <c r="H77" s="3">
        <v>442253</v>
      </c>
      <c r="I77" s="3">
        <v>580215</v>
      </c>
      <c r="J77" s="3">
        <v>795392</v>
      </c>
      <c r="K77" s="3">
        <v>838088</v>
      </c>
      <c r="L77" s="3">
        <v>1051583</v>
      </c>
      <c r="M77" s="3">
        <v>1369867</v>
      </c>
      <c r="N77" s="3">
        <v>1748451</v>
      </c>
      <c r="O77" s="3">
        <v>2073567</v>
      </c>
      <c r="P77" s="3">
        <v>2297283</v>
      </c>
      <c r="Q77" s="3">
        <v>2600175</v>
      </c>
      <c r="R77" s="3">
        <v>2662967</v>
      </c>
      <c r="S77" s="3">
        <v>2940839</v>
      </c>
      <c r="T77" s="3">
        <v>3275137</v>
      </c>
      <c r="U77" s="3">
        <v>3637105</v>
      </c>
      <c r="V77" s="3">
        <v>4266942</v>
      </c>
      <c r="W77" s="3">
        <v>4931403</v>
      </c>
      <c r="X77" s="3">
        <v>5719832</v>
      </c>
      <c r="Y77" s="3">
        <f t="shared" si="9"/>
        <v>3935865</v>
      </c>
      <c r="Z77" s="3"/>
      <c r="AA77" s="3"/>
      <c r="AB77" s="3"/>
      <c r="AC77" s="3"/>
      <c r="AD77" s="3"/>
      <c r="AE77" s="16" t="s">
        <v>130</v>
      </c>
      <c r="AF77" s="8"/>
      <c r="AG77" s="3">
        <v>926844</v>
      </c>
      <c r="AH77" s="3">
        <v>1430031</v>
      </c>
      <c r="AI77" s="3">
        <v>2887714</v>
      </c>
      <c r="AJ77" s="3">
        <v>4164826</v>
      </c>
      <c r="AK77" s="3">
        <v>3935865</v>
      </c>
    </row>
    <row r="78" spans="4:37">
      <c r="D78" s="16" t="s">
        <v>131</v>
      </c>
      <c r="E78" s="26"/>
      <c r="F78" s="26"/>
      <c r="G78" s="26"/>
      <c r="H78" s="3">
        <v>1036</v>
      </c>
      <c r="I78" s="3">
        <v>6762</v>
      </c>
      <c r="J78" s="3">
        <v>7330</v>
      </c>
      <c r="K78" s="3">
        <v>643</v>
      </c>
      <c r="L78" s="3">
        <v>769</v>
      </c>
      <c r="M78" s="3">
        <v>7052</v>
      </c>
      <c r="N78" s="3">
        <v>765</v>
      </c>
      <c r="O78" s="3">
        <v>19477</v>
      </c>
      <c r="P78" s="3">
        <v>3881</v>
      </c>
      <c r="Q78" s="3">
        <v>654</v>
      </c>
      <c r="R78" s="3">
        <v>3526</v>
      </c>
      <c r="S78" s="3">
        <v>1383</v>
      </c>
      <c r="T78" s="3">
        <v>4900</v>
      </c>
      <c r="U78" s="3">
        <v>15841</v>
      </c>
      <c r="V78" s="3">
        <v>11183</v>
      </c>
      <c r="W78" s="3">
        <v>8956</v>
      </c>
      <c r="X78" s="3">
        <v>10764</v>
      </c>
      <c r="Y78" s="3">
        <f t="shared" si="9"/>
        <v>1139</v>
      </c>
      <c r="Z78" s="3"/>
      <c r="AA78" s="3"/>
      <c r="AB78" s="3"/>
      <c r="AC78" s="3"/>
      <c r="AD78" s="3"/>
      <c r="AE78" s="16" t="s">
        <v>131</v>
      </c>
      <c r="AF78" s="8"/>
      <c r="AG78" s="2">
        <v>190</v>
      </c>
      <c r="AH78" s="2">
        <v>145</v>
      </c>
      <c r="AI78" s="2">
        <v>143</v>
      </c>
      <c r="AJ78" s="2">
        <v>496</v>
      </c>
      <c r="AK78" s="3">
        <v>1139</v>
      </c>
    </row>
    <row r="79" spans="4:37">
      <c r="D79" s="16" t="s">
        <v>132</v>
      </c>
      <c r="E79" s="26"/>
      <c r="F79" s="26"/>
      <c r="G79" s="26"/>
      <c r="H79" s="3">
        <v>441217</v>
      </c>
      <c r="I79" s="3">
        <v>573453</v>
      </c>
      <c r="J79" s="3">
        <v>788063</v>
      </c>
      <c r="K79" s="3">
        <v>837445</v>
      </c>
      <c r="L79" s="3">
        <v>1050814</v>
      </c>
      <c r="M79" s="3">
        <v>1362815</v>
      </c>
      <c r="N79" s="3">
        <v>1747686</v>
      </c>
      <c r="O79" s="3">
        <v>2054090</v>
      </c>
      <c r="P79" s="3">
        <v>2293403</v>
      </c>
      <c r="Q79" s="3">
        <v>2599521</v>
      </c>
      <c r="R79" s="3">
        <v>2659440</v>
      </c>
      <c r="S79" s="3">
        <v>2939456</v>
      </c>
      <c r="T79" s="3">
        <v>3270237</v>
      </c>
      <c r="U79" s="3">
        <v>3621264</v>
      </c>
      <c r="V79" s="3">
        <v>4255760</v>
      </c>
      <c r="W79" s="3">
        <v>4922447</v>
      </c>
      <c r="X79" s="3">
        <v>5709068</v>
      </c>
      <c r="Y79" s="3">
        <f t="shared" si="9"/>
        <v>3934727</v>
      </c>
      <c r="Z79" s="3"/>
      <c r="AA79" s="3"/>
      <c r="AB79" s="3"/>
      <c r="AC79" s="3"/>
      <c r="AD79" s="3"/>
      <c r="AE79" s="16" t="s">
        <v>132</v>
      </c>
      <c r="AF79" s="8"/>
      <c r="AG79" s="3">
        <v>926654</v>
      </c>
      <c r="AH79" s="3">
        <v>1429886</v>
      </c>
      <c r="AI79" s="3">
        <v>2887571</v>
      </c>
      <c r="AJ79" s="3">
        <v>4164331</v>
      </c>
      <c r="AK79" s="3">
        <v>3934727</v>
      </c>
    </row>
    <row r="80" spans="4:37">
      <c r="D80" s="16" t="s">
        <v>133</v>
      </c>
      <c r="E80" s="26"/>
      <c r="F80" s="26"/>
      <c r="G80" s="26"/>
      <c r="H80" s="3">
        <v>343347</v>
      </c>
      <c r="I80" s="3">
        <v>455107</v>
      </c>
      <c r="J80" s="3">
        <v>637125</v>
      </c>
      <c r="K80" s="3">
        <v>608610</v>
      </c>
      <c r="L80" s="3">
        <v>829235</v>
      </c>
      <c r="M80" s="3">
        <v>1076732</v>
      </c>
      <c r="N80" s="3">
        <v>1300170</v>
      </c>
      <c r="O80" s="3">
        <v>1576709</v>
      </c>
      <c r="P80" s="3">
        <v>1843734</v>
      </c>
      <c r="Q80" s="3">
        <v>2047705</v>
      </c>
      <c r="R80" s="3">
        <v>2177747</v>
      </c>
      <c r="S80" s="3">
        <v>2335742</v>
      </c>
      <c r="T80" s="3">
        <v>2372990</v>
      </c>
      <c r="U80" s="3">
        <v>2634666</v>
      </c>
      <c r="V80" s="3">
        <v>2966452</v>
      </c>
      <c r="W80" s="3">
        <v>3414541</v>
      </c>
      <c r="X80" s="3">
        <v>4027369</v>
      </c>
      <c r="Y80" s="3">
        <f t="shared" si="9"/>
        <v>3323856</v>
      </c>
      <c r="Z80" s="3"/>
      <c r="AA80" s="3"/>
      <c r="AB80" s="3"/>
      <c r="AC80" s="3"/>
      <c r="AD80" s="3"/>
      <c r="AE80" s="16" t="s">
        <v>133</v>
      </c>
      <c r="AF80" s="8"/>
      <c r="AG80" s="3">
        <v>722034</v>
      </c>
      <c r="AH80" s="3">
        <v>1126524</v>
      </c>
      <c r="AI80" s="3">
        <v>2339353</v>
      </c>
      <c r="AJ80" s="3">
        <v>3491679</v>
      </c>
      <c r="AK80" s="3">
        <v>3323856</v>
      </c>
    </row>
    <row r="81" spans="4:37">
      <c r="D81" s="16" t="s">
        <v>134</v>
      </c>
      <c r="E81" s="26"/>
      <c r="F81" s="26"/>
      <c r="G81" s="26"/>
      <c r="H81" s="3">
        <v>97870</v>
      </c>
      <c r="I81" s="3">
        <v>118346</v>
      </c>
      <c r="J81" s="3">
        <v>150938</v>
      </c>
      <c r="K81" s="3">
        <v>228835</v>
      </c>
      <c r="L81" s="3">
        <v>221579</v>
      </c>
      <c r="M81" s="3">
        <v>286083</v>
      </c>
      <c r="N81" s="3">
        <v>447516</v>
      </c>
      <c r="O81" s="3">
        <v>477381</v>
      </c>
      <c r="P81" s="3">
        <v>449668</v>
      </c>
      <c r="Q81" s="3">
        <v>551816</v>
      </c>
      <c r="R81" s="3">
        <v>481693</v>
      </c>
      <c r="S81" s="3">
        <v>603714</v>
      </c>
      <c r="T81" s="3">
        <v>897247</v>
      </c>
      <c r="U81" s="3">
        <v>986597</v>
      </c>
      <c r="V81" s="3">
        <v>1289308</v>
      </c>
      <c r="W81" s="3">
        <v>1507906</v>
      </c>
      <c r="X81" s="3">
        <v>1681699</v>
      </c>
      <c r="Y81" s="3">
        <f t="shared" si="9"/>
        <v>610871</v>
      </c>
      <c r="Z81" s="3"/>
      <c r="AA81" s="3"/>
      <c r="AB81" s="3"/>
      <c r="AC81" s="3"/>
      <c r="AD81" s="3"/>
      <c r="AE81" s="16" t="s">
        <v>134</v>
      </c>
      <c r="AF81" s="8"/>
      <c r="AG81" s="3">
        <v>204619</v>
      </c>
      <c r="AH81" s="3">
        <v>303362</v>
      </c>
      <c r="AI81" s="3">
        <v>548217</v>
      </c>
      <c r="AJ81" s="3">
        <v>672651</v>
      </c>
      <c r="AK81" s="3">
        <v>610871</v>
      </c>
    </row>
    <row r="82" spans="4:37">
      <c r="D82" s="16" t="s">
        <v>135</v>
      </c>
      <c r="E82" s="26"/>
      <c r="F82" s="26"/>
      <c r="G82" s="26"/>
      <c r="H82" s="3">
        <v>302</v>
      </c>
      <c r="I82" s="3">
        <v>847</v>
      </c>
      <c r="J82" s="3">
        <v>835</v>
      </c>
      <c r="K82" s="3">
        <v>3686</v>
      </c>
      <c r="L82" s="3">
        <v>4374</v>
      </c>
      <c r="M82" s="3">
        <v>6147</v>
      </c>
      <c r="N82" s="3">
        <v>7156</v>
      </c>
      <c r="O82" s="3">
        <v>19664</v>
      </c>
      <c r="P82" s="3">
        <v>59614</v>
      </c>
      <c r="Q82" s="3">
        <v>37869</v>
      </c>
      <c r="R82" s="3">
        <v>27999</v>
      </c>
      <c r="S82" s="3">
        <v>17837</v>
      </c>
      <c r="T82" s="3">
        <v>19075</v>
      </c>
      <c r="U82" s="3">
        <v>8934</v>
      </c>
      <c r="V82" s="3">
        <v>9062</v>
      </c>
      <c r="W82" s="2">
        <v>11130</v>
      </c>
      <c r="X82" s="3">
        <v>5894</v>
      </c>
      <c r="Y82" s="3">
        <f t="shared" si="9"/>
        <v>20632</v>
      </c>
      <c r="Z82" s="3"/>
      <c r="AA82" s="3"/>
      <c r="AB82" s="3"/>
      <c r="AC82" s="3"/>
      <c r="AD82" s="3"/>
      <c r="AE82" s="16" t="s">
        <v>135</v>
      </c>
      <c r="AF82" s="8"/>
      <c r="AG82" s="3">
        <v>2367</v>
      </c>
      <c r="AH82" s="3">
        <v>3810</v>
      </c>
      <c r="AI82" s="3">
        <v>9950</v>
      </c>
      <c r="AJ82" s="3">
        <v>14733</v>
      </c>
      <c r="AK82" s="3">
        <v>20632</v>
      </c>
    </row>
    <row r="83" spans="4:37">
      <c r="D83" s="12" t="s">
        <v>136</v>
      </c>
      <c r="E83" s="22"/>
      <c r="F83" s="22"/>
      <c r="G83" s="22"/>
      <c r="H83" s="3">
        <v>11396</v>
      </c>
      <c r="I83" s="3">
        <v>20587</v>
      </c>
      <c r="J83" s="3">
        <v>35192</v>
      </c>
      <c r="K83" s="3">
        <v>55598</v>
      </c>
      <c r="L83" s="3">
        <v>43412</v>
      </c>
      <c r="M83" s="3">
        <v>75902</v>
      </c>
      <c r="N83" s="3">
        <v>128711</v>
      </c>
      <c r="O83" s="3">
        <v>92956</v>
      </c>
      <c r="P83" s="3">
        <v>66466</v>
      </c>
      <c r="Q83" s="3">
        <v>77000</v>
      </c>
      <c r="R83" s="3">
        <v>64871</v>
      </c>
      <c r="S83" s="3">
        <v>51209</v>
      </c>
      <c r="T83" s="3">
        <v>48003</v>
      </c>
      <c r="U83" s="3">
        <v>72146</v>
      </c>
      <c r="V83" s="3">
        <v>75647</v>
      </c>
      <c r="W83" s="3">
        <v>62427</v>
      </c>
      <c r="X83" s="3">
        <v>54994</v>
      </c>
      <c r="Y83" s="3">
        <f t="shared" si="9"/>
        <v>42009</v>
      </c>
      <c r="Z83" s="3"/>
      <c r="AA83" s="3"/>
      <c r="AB83" s="3"/>
      <c r="AC83" s="3"/>
      <c r="AD83" s="3"/>
      <c r="AE83" s="12" t="s">
        <v>136</v>
      </c>
      <c r="AF83" s="8"/>
      <c r="AG83" s="3">
        <v>14798</v>
      </c>
      <c r="AH83" s="3">
        <v>30207</v>
      </c>
      <c r="AI83" s="3">
        <v>40711</v>
      </c>
      <c r="AJ83" s="3">
        <v>17141</v>
      </c>
      <c r="AK83" s="3">
        <v>42009</v>
      </c>
    </row>
    <row r="84" spans="4:37">
      <c r="D84" s="18" t="s">
        <v>137</v>
      </c>
      <c r="E84" s="28"/>
      <c r="F84" s="28"/>
      <c r="G84" s="28"/>
      <c r="H84" s="3">
        <v>11396</v>
      </c>
      <c r="I84" s="3">
        <v>20587</v>
      </c>
      <c r="J84" s="3">
        <v>35192</v>
      </c>
      <c r="K84" s="3">
        <v>41905</v>
      </c>
      <c r="L84" s="3">
        <v>31760</v>
      </c>
      <c r="M84" s="3">
        <v>49035</v>
      </c>
      <c r="N84" s="3">
        <v>104430</v>
      </c>
      <c r="O84" s="3">
        <v>90756</v>
      </c>
      <c r="P84" s="3">
        <v>63652</v>
      </c>
      <c r="Q84" s="3">
        <v>67654</v>
      </c>
      <c r="R84" s="3">
        <v>47427</v>
      </c>
      <c r="S84" s="3">
        <v>43543</v>
      </c>
      <c r="T84" s="3">
        <v>47091</v>
      </c>
      <c r="U84" s="3">
        <v>60513</v>
      </c>
      <c r="V84" s="3">
        <v>73474</v>
      </c>
      <c r="W84" s="3">
        <v>59336</v>
      </c>
      <c r="X84" s="3">
        <v>52888</v>
      </c>
      <c r="Y84" s="3">
        <f t="shared" si="9"/>
        <v>19111</v>
      </c>
      <c r="Z84" s="3"/>
      <c r="AA84" s="3"/>
      <c r="AB84" s="3"/>
      <c r="AC84" s="3"/>
      <c r="AD84" s="3"/>
      <c r="AE84" s="18" t="s">
        <v>137</v>
      </c>
      <c r="AF84" s="8"/>
      <c r="AG84" s="3">
        <v>11279</v>
      </c>
      <c r="AH84" s="3">
        <v>29932</v>
      </c>
      <c r="AI84" s="3">
        <v>38737</v>
      </c>
      <c r="AJ84" s="3">
        <v>15764</v>
      </c>
      <c r="AK84" s="3">
        <v>19111</v>
      </c>
    </row>
    <row r="85" spans="4:37" ht="30">
      <c r="D85" s="16" t="s">
        <v>138</v>
      </c>
      <c r="E85" s="26"/>
      <c r="F85" s="26"/>
      <c r="G85" s="26"/>
      <c r="H85" s="3">
        <v>0</v>
      </c>
      <c r="I85" s="3">
        <v>0</v>
      </c>
      <c r="J85" s="3">
        <v>0</v>
      </c>
      <c r="K85" s="2">
        <v>0</v>
      </c>
      <c r="L85" s="2">
        <v>0</v>
      </c>
      <c r="M85" s="2">
        <v>0</v>
      </c>
      <c r="N85" s="2">
        <v>0</v>
      </c>
      <c r="O85" s="2">
        <v>0</v>
      </c>
      <c r="P85" s="2">
        <v>0</v>
      </c>
      <c r="Q85" s="2">
        <v>0</v>
      </c>
      <c r="R85" s="3">
        <v>0</v>
      </c>
      <c r="S85" s="3">
        <v>0</v>
      </c>
      <c r="T85" s="3">
        <v>0</v>
      </c>
      <c r="U85" s="3">
        <v>0</v>
      </c>
      <c r="V85" s="3">
        <v>0</v>
      </c>
      <c r="W85" s="2">
        <v>0</v>
      </c>
      <c r="X85" s="2">
        <v>0</v>
      </c>
      <c r="Y85" s="3">
        <f t="shared" si="9"/>
        <v>329</v>
      </c>
      <c r="Z85" s="2"/>
      <c r="AA85" s="2"/>
      <c r="AB85" s="2"/>
      <c r="AC85" s="2"/>
      <c r="AD85" s="2"/>
      <c r="AE85" s="16" t="s">
        <v>138</v>
      </c>
      <c r="AF85" s="8"/>
      <c r="AG85" s="2">
        <v>0</v>
      </c>
      <c r="AH85" s="2">
        <v>0</v>
      </c>
      <c r="AI85" s="3">
        <v>1116</v>
      </c>
      <c r="AJ85" s="2">
        <v>435</v>
      </c>
      <c r="AK85" s="2">
        <v>329</v>
      </c>
    </row>
    <row r="86" spans="4:37">
      <c r="D86" s="16" t="s">
        <v>139</v>
      </c>
      <c r="E86" s="26"/>
      <c r="F86" s="26"/>
      <c r="G86" s="26"/>
      <c r="H86" s="3">
        <v>31756</v>
      </c>
      <c r="I86" s="3">
        <v>34849</v>
      </c>
      <c r="J86" s="3">
        <v>44417</v>
      </c>
      <c r="K86" s="3">
        <v>83529</v>
      </c>
      <c r="L86" s="3">
        <v>99067</v>
      </c>
      <c r="M86" s="3">
        <v>125398</v>
      </c>
      <c r="N86" s="3">
        <v>153971</v>
      </c>
      <c r="O86" s="3">
        <v>213200</v>
      </c>
      <c r="P86" s="3">
        <v>246587</v>
      </c>
      <c r="Q86" s="3">
        <v>321038</v>
      </c>
      <c r="R86" s="3">
        <v>218553</v>
      </c>
      <c r="S86" s="3">
        <v>285040</v>
      </c>
      <c r="T86" s="3">
        <v>500922</v>
      </c>
      <c r="U86" s="3">
        <v>573632</v>
      </c>
      <c r="V86" s="3">
        <v>750068</v>
      </c>
      <c r="W86" s="3">
        <v>836341</v>
      </c>
      <c r="X86" s="3">
        <v>920550</v>
      </c>
      <c r="Y86" s="3">
        <f t="shared" si="9"/>
        <v>119424</v>
      </c>
      <c r="Z86" s="3"/>
      <c r="AA86" s="3"/>
      <c r="AB86" s="3"/>
      <c r="AC86" s="3"/>
      <c r="AD86" s="3"/>
      <c r="AE86" s="16" t="s">
        <v>139</v>
      </c>
      <c r="AF86" s="8"/>
      <c r="AG86" s="3">
        <v>26368</v>
      </c>
      <c r="AH86" s="3">
        <v>49009</v>
      </c>
      <c r="AI86" s="3">
        <v>87998</v>
      </c>
      <c r="AJ86" s="3">
        <v>120441</v>
      </c>
      <c r="AK86" s="3">
        <v>119424</v>
      </c>
    </row>
    <row r="87" spans="4:37">
      <c r="D87" s="16" t="s">
        <v>140</v>
      </c>
      <c r="E87" s="26"/>
      <c r="F87" s="26"/>
      <c r="G87" s="26"/>
      <c r="H87" s="3">
        <v>15437</v>
      </c>
      <c r="I87" s="3">
        <v>17539</v>
      </c>
      <c r="J87" s="3">
        <v>21292</v>
      </c>
      <c r="K87" s="3">
        <v>44887</v>
      </c>
      <c r="L87" s="3">
        <v>34920</v>
      </c>
      <c r="M87" s="3">
        <v>42582</v>
      </c>
      <c r="N87" s="3">
        <v>90067</v>
      </c>
      <c r="O87" s="3">
        <v>80567</v>
      </c>
      <c r="P87" s="3">
        <v>78032</v>
      </c>
      <c r="Q87" s="3">
        <v>93064</v>
      </c>
      <c r="R87" s="3">
        <v>101502</v>
      </c>
      <c r="S87" s="3">
        <v>96760</v>
      </c>
      <c r="T87" s="3">
        <v>99297</v>
      </c>
      <c r="U87" s="3">
        <v>116423</v>
      </c>
      <c r="V87" s="3">
        <v>112148</v>
      </c>
      <c r="W87" s="3">
        <v>184615</v>
      </c>
      <c r="X87" s="3">
        <v>210051</v>
      </c>
      <c r="Y87" s="3">
        <f t="shared" si="9"/>
        <v>38050</v>
      </c>
      <c r="Z87" s="3"/>
      <c r="AA87" s="3"/>
      <c r="AB87" s="3"/>
      <c r="AC87" s="3"/>
      <c r="AD87" s="3"/>
      <c r="AE87" s="16" t="s">
        <v>140</v>
      </c>
      <c r="AF87" s="8"/>
      <c r="AG87" s="3">
        <v>14339</v>
      </c>
      <c r="AH87" s="3">
        <v>19779</v>
      </c>
      <c r="AI87" s="3">
        <v>23755</v>
      </c>
      <c r="AJ87" s="3">
        <v>41693</v>
      </c>
      <c r="AK87" s="3">
        <v>38050</v>
      </c>
    </row>
    <row r="88" spans="4:37" ht="30">
      <c r="D88" s="16" t="s">
        <v>141</v>
      </c>
      <c r="E88" s="26"/>
      <c r="F88" s="26"/>
      <c r="G88" s="26"/>
      <c r="H88" s="3">
        <v>39584</v>
      </c>
      <c r="I88" s="3">
        <v>46218</v>
      </c>
      <c r="J88" s="3">
        <v>50872</v>
      </c>
      <c r="K88" s="3">
        <v>48507</v>
      </c>
      <c r="L88" s="3">
        <v>48554</v>
      </c>
      <c r="M88" s="3">
        <v>48348</v>
      </c>
      <c r="N88" s="3">
        <v>81923</v>
      </c>
      <c r="O88" s="3">
        <v>110322</v>
      </c>
      <c r="P88" s="3">
        <v>118197</v>
      </c>
      <c r="Q88" s="3">
        <v>98584</v>
      </c>
      <c r="R88" s="3">
        <v>124766</v>
      </c>
      <c r="S88" s="3">
        <v>188543</v>
      </c>
      <c r="T88" s="3">
        <v>268100</v>
      </c>
      <c r="U88" s="3">
        <v>233330</v>
      </c>
      <c r="V88" s="3">
        <v>360507</v>
      </c>
      <c r="W88" s="3">
        <v>435653</v>
      </c>
      <c r="X88" s="3">
        <v>501999</v>
      </c>
      <c r="Y88" s="3">
        <f t="shared" si="9"/>
        <v>432349</v>
      </c>
      <c r="Z88" s="3"/>
      <c r="AA88" s="3"/>
      <c r="AB88" s="3"/>
      <c r="AC88" s="3"/>
      <c r="AD88" s="3"/>
      <c r="AE88" s="16" t="s">
        <v>141</v>
      </c>
      <c r="AF88" s="8"/>
      <c r="AG88" s="3">
        <v>151481</v>
      </c>
      <c r="AH88" s="3">
        <v>208177</v>
      </c>
      <c r="AI88" s="3">
        <v>406819</v>
      </c>
      <c r="AJ88" s="3">
        <v>508544</v>
      </c>
      <c r="AK88" s="3">
        <v>432349</v>
      </c>
    </row>
    <row r="89" spans="4:37">
      <c r="D89" s="16" t="s">
        <v>142</v>
      </c>
      <c r="E89" s="26"/>
      <c r="F89" s="26"/>
      <c r="G89" s="26"/>
      <c r="H89" s="3">
        <v>736</v>
      </c>
      <c r="I89" s="3">
        <v>321</v>
      </c>
      <c r="J89" s="3">
        <v>2690</v>
      </c>
      <c r="K89" s="3">
        <v>431</v>
      </c>
      <c r="L89" s="3">
        <v>47</v>
      </c>
      <c r="M89" s="3">
        <v>704</v>
      </c>
      <c r="N89" s="3">
        <v>29724</v>
      </c>
      <c r="O89" s="3">
        <v>790</v>
      </c>
      <c r="P89" s="3">
        <v>3780</v>
      </c>
      <c r="Q89" s="3">
        <v>6640</v>
      </c>
      <c r="R89" s="3">
        <v>3013</v>
      </c>
      <c r="S89" s="3">
        <v>2395</v>
      </c>
      <c r="T89" s="3">
        <v>3606</v>
      </c>
      <c r="U89" s="3">
        <v>25852</v>
      </c>
      <c r="V89" s="3">
        <v>161148</v>
      </c>
      <c r="W89" s="2">
        <v>-10956</v>
      </c>
      <c r="X89" s="2">
        <v>964</v>
      </c>
      <c r="Y89" s="3">
        <f t="shared" si="9"/>
        <v>5481</v>
      </c>
      <c r="Z89" s="2"/>
      <c r="AA89" s="2"/>
      <c r="AB89" s="2"/>
      <c r="AC89" s="2"/>
      <c r="AD89" s="2"/>
      <c r="AE89" s="16" t="s">
        <v>142</v>
      </c>
      <c r="AF89" s="8"/>
      <c r="AG89" s="3">
        <v>4834</v>
      </c>
      <c r="AH89" s="3">
        <v>12188</v>
      </c>
      <c r="AI89" s="3">
        <v>3996</v>
      </c>
      <c r="AJ89" s="3">
        <v>3119</v>
      </c>
      <c r="AK89" s="3">
        <v>5481</v>
      </c>
    </row>
    <row r="90" spans="4:37">
      <c r="D90" s="16" t="s">
        <v>143</v>
      </c>
      <c r="E90" s="26"/>
      <c r="F90" s="26"/>
      <c r="G90" s="26"/>
      <c r="H90" s="3">
        <v>0</v>
      </c>
      <c r="I90" s="3">
        <v>0</v>
      </c>
      <c r="J90" s="3">
        <v>0</v>
      </c>
      <c r="K90" s="3">
        <v>33</v>
      </c>
      <c r="L90" s="3">
        <v>0</v>
      </c>
      <c r="M90" s="3">
        <v>0</v>
      </c>
      <c r="N90" s="3">
        <v>31631</v>
      </c>
      <c r="O90" s="3">
        <v>11257</v>
      </c>
      <c r="P90" s="3">
        <v>5593</v>
      </c>
      <c r="Q90" s="3">
        <v>16439</v>
      </c>
      <c r="R90" s="3">
        <v>1624</v>
      </c>
      <c r="S90" s="3">
        <v>2031</v>
      </c>
      <c r="T90" s="3">
        <v>523</v>
      </c>
      <c r="U90" s="3">
        <v>3</v>
      </c>
      <c r="V90" s="3">
        <v>360106</v>
      </c>
      <c r="W90" s="2">
        <v>809</v>
      </c>
      <c r="X90" s="3">
        <v>1341</v>
      </c>
      <c r="Y90" s="3">
        <f t="shared" si="9"/>
        <v>671</v>
      </c>
      <c r="Z90" s="3"/>
      <c r="AA90" s="3"/>
      <c r="AB90" s="3"/>
      <c r="AC90" s="3"/>
      <c r="AD90" s="3"/>
      <c r="AE90" s="16" t="s">
        <v>143</v>
      </c>
      <c r="AF90" s="8"/>
      <c r="AG90" s="3">
        <v>1354</v>
      </c>
      <c r="AH90" s="2">
        <v>30</v>
      </c>
      <c r="AI90" s="2">
        <v>754</v>
      </c>
      <c r="AJ90" s="2">
        <v>99</v>
      </c>
      <c r="AK90" s="2">
        <v>671</v>
      </c>
    </row>
    <row r="91" spans="4:37">
      <c r="D91" s="16" t="s">
        <v>144</v>
      </c>
      <c r="E91" s="26"/>
      <c r="F91" s="26"/>
      <c r="G91" s="26"/>
      <c r="H91" s="3">
        <v>736</v>
      </c>
      <c r="I91" s="3">
        <v>321</v>
      </c>
      <c r="J91" s="3">
        <v>2690</v>
      </c>
      <c r="K91" s="3">
        <v>398</v>
      </c>
      <c r="L91" s="3">
        <v>47</v>
      </c>
      <c r="M91" s="3">
        <v>704</v>
      </c>
      <c r="N91" s="3">
        <v>-1907</v>
      </c>
      <c r="O91" s="3">
        <v>-10467</v>
      </c>
      <c r="P91" s="3">
        <v>-1813</v>
      </c>
      <c r="Q91" s="3">
        <v>-9800</v>
      </c>
      <c r="R91" s="3">
        <v>1389</v>
      </c>
      <c r="S91" s="3">
        <v>365</v>
      </c>
      <c r="T91" s="3">
        <v>3083</v>
      </c>
      <c r="U91" s="3">
        <v>25849</v>
      </c>
      <c r="V91" s="3">
        <v>-198958</v>
      </c>
      <c r="W91" s="2">
        <v>-11765</v>
      </c>
      <c r="X91" s="2">
        <v>-377</v>
      </c>
      <c r="Y91" s="3">
        <f t="shared" ref="Y91:Y153" si="10">AK91</f>
        <v>4810</v>
      </c>
      <c r="Z91" s="2"/>
      <c r="AA91" s="2"/>
      <c r="AB91" s="2"/>
      <c r="AC91" s="2"/>
      <c r="AD91" s="2"/>
      <c r="AE91" s="16" t="s">
        <v>144</v>
      </c>
      <c r="AF91" s="8"/>
      <c r="AG91" s="3">
        <v>3480</v>
      </c>
      <c r="AH91" s="3">
        <v>12159</v>
      </c>
      <c r="AI91" s="3">
        <v>3242</v>
      </c>
      <c r="AJ91" s="3">
        <v>3020</v>
      </c>
      <c r="AK91" s="3">
        <v>4810</v>
      </c>
    </row>
    <row r="92" spans="4:37">
      <c r="D92" s="16" t="s">
        <v>145</v>
      </c>
      <c r="E92" s="26"/>
      <c r="F92" s="26"/>
      <c r="G92" s="26"/>
      <c r="H92" s="3">
        <v>40321</v>
      </c>
      <c r="I92" s="3">
        <v>46539</v>
      </c>
      <c r="J92" s="3">
        <v>53561</v>
      </c>
      <c r="K92" s="3">
        <v>48906</v>
      </c>
      <c r="L92" s="3">
        <v>48601</v>
      </c>
      <c r="M92" s="3">
        <v>49052</v>
      </c>
      <c r="N92" s="3">
        <v>80016</v>
      </c>
      <c r="O92" s="3">
        <v>99855</v>
      </c>
      <c r="P92" s="3">
        <v>116384</v>
      </c>
      <c r="Q92" s="3">
        <v>88784</v>
      </c>
      <c r="R92" s="3">
        <v>126155</v>
      </c>
      <c r="S92" s="3">
        <v>188908</v>
      </c>
      <c r="T92" s="3">
        <v>271183</v>
      </c>
      <c r="U92" s="3">
        <v>259179</v>
      </c>
      <c r="V92" s="3">
        <v>161549</v>
      </c>
      <c r="W92" s="3">
        <v>423888</v>
      </c>
      <c r="X92" s="3">
        <v>501622</v>
      </c>
      <c r="Y92" s="3">
        <f t="shared" si="10"/>
        <v>437159</v>
      </c>
      <c r="Z92" s="3"/>
      <c r="AA92" s="3"/>
      <c r="AB92" s="3"/>
      <c r="AC92" s="3"/>
      <c r="AD92" s="3"/>
      <c r="AE92" s="16" t="s">
        <v>145</v>
      </c>
      <c r="AF92" s="8"/>
      <c r="AG92" s="3">
        <v>154961</v>
      </c>
      <c r="AH92" s="3">
        <v>220335</v>
      </c>
      <c r="AI92" s="3">
        <v>410061</v>
      </c>
      <c r="AJ92" s="3">
        <v>511564</v>
      </c>
      <c r="AK92" s="3">
        <v>437159</v>
      </c>
    </row>
    <row r="93" spans="4:37">
      <c r="D93" s="16" t="s">
        <v>146</v>
      </c>
      <c r="E93" s="26"/>
      <c r="F93" s="26"/>
      <c r="G93" s="26"/>
      <c r="H93" s="3">
        <v>0</v>
      </c>
      <c r="I93" s="3">
        <v>0</v>
      </c>
      <c r="J93" s="3">
        <v>0</v>
      </c>
      <c r="K93" s="3">
        <v>0</v>
      </c>
      <c r="L93" s="3">
        <v>12155</v>
      </c>
      <c r="M93" s="3">
        <v>12270</v>
      </c>
      <c r="N93" s="3">
        <v>20004</v>
      </c>
      <c r="O93" s="3">
        <v>25475</v>
      </c>
      <c r="P93" s="3">
        <v>30694</v>
      </c>
      <c r="Q93" s="3">
        <v>23142</v>
      </c>
      <c r="R93" s="3">
        <v>32294</v>
      </c>
      <c r="S93" s="3">
        <v>41852</v>
      </c>
      <c r="T93" s="3">
        <v>56869</v>
      </c>
      <c r="U93" s="3">
        <v>54852</v>
      </c>
      <c r="V93" s="3">
        <v>36379</v>
      </c>
      <c r="W93" s="3">
        <v>87806</v>
      </c>
      <c r="X93" s="3">
        <v>103380</v>
      </c>
      <c r="Y93" s="3">
        <f t="shared" si="10"/>
        <v>58224</v>
      </c>
      <c r="Z93" s="3"/>
      <c r="AA93" s="3"/>
      <c r="AB93" s="3"/>
      <c r="AC93" s="3"/>
      <c r="AD93" s="3"/>
      <c r="AE93" s="16" t="s">
        <v>146</v>
      </c>
      <c r="AF93" s="8"/>
      <c r="AG93" s="3">
        <v>20846</v>
      </c>
      <c r="AH93" s="3">
        <v>38748</v>
      </c>
      <c r="AI93" s="3">
        <v>18137</v>
      </c>
      <c r="AJ93" s="3">
        <v>30334</v>
      </c>
      <c r="AK93" s="3">
        <v>58224</v>
      </c>
    </row>
    <row r="94" spans="4:37">
      <c r="D94" s="16" t="s">
        <v>147</v>
      </c>
      <c r="E94" s="26"/>
      <c r="F94" s="26"/>
      <c r="G94" s="26"/>
      <c r="H94" s="3">
        <v>0</v>
      </c>
      <c r="I94" s="3">
        <v>0</v>
      </c>
      <c r="J94" s="3">
        <v>0</v>
      </c>
      <c r="K94" s="3">
        <v>0</v>
      </c>
      <c r="L94" s="3">
        <v>0</v>
      </c>
      <c r="M94" s="3">
        <v>0</v>
      </c>
      <c r="N94" s="3">
        <v>0</v>
      </c>
      <c r="O94" s="3">
        <v>0</v>
      </c>
      <c r="P94" s="3">
        <v>0</v>
      </c>
      <c r="Q94" s="3">
        <v>0</v>
      </c>
      <c r="R94" s="3">
        <v>0</v>
      </c>
      <c r="S94" s="3">
        <v>0</v>
      </c>
      <c r="T94" s="3">
        <v>0</v>
      </c>
      <c r="U94" s="3">
        <v>0</v>
      </c>
      <c r="V94" s="3">
        <v>0</v>
      </c>
      <c r="W94" s="2">
        <v>0</v>
      </c>
      <c r="X94" s="2">
        <v>0</v>
      </c>
      <c r="Y94" s="3">
        <f t="shared" si="10"/>
        <v>-524</v>
      </c>
      <c r="Z94" s="2"/>
      <c r="AA94" s="2"/>
      <c r="AB94" s="2"/>
      <c r="AC94" s="2"/>
      <c r="AD94" s="2"/>
      <c r="AE94" s="16" t="s">
        <v>147</v>
      </c>
      <c r="AF94" s="8"/>
      <c r="AG94" s="2">
        <v>0</v>
      </c>
      <c r="AH94" s="2">
        <v>0</v>
      </c>
      <c r="AI94" s="2">
        <v>0</v>
      </c>
      <c r="AJ94" s="2">
        <v>-110</v>
      </c>
      <c r="AK94" s="2">
        <v>-524</v>
      </c>
    </row>
    <row r="95" spans="4:37">
      <c r="D95" s="16" t="s">
        <v>148</v>
      </c>
      <c r="E95" s="26"/>
      <c r="F95" s="26"/>
      <c r="G95" s="26"/>
      <c r="H95" s="3">
        <v>0</v>
      </c>
      <c r="I95" s="3">
        <v>0</v>
      </c>
      <c r="J95" s="3">
        <v>0</v>
      </c>
      <c r="K95" s="3">
        <v>0</v>
      </c>
      <c r="L95" s="3">
        <v>12155</v>
      </c>
      <c r="M95" s="3">
        <v>12270</v>
      </c>
      <c r="N95" s="3">
        <v>20004</v>
      </c>
      <c r="O95" s="3">
        <v>25475</v>
      </c>
      <c r="P95" s="3">
        <v>30694</v>
      </c>
      <c r="Q95" s="3">
        <v>23142</v>
      </c>
      <c r="R95" s="3">
        <v>32294</v>
      </c>
      <c r="S95" s="3">
        <v>41852</v>
      </c>
      <c r="T95" s="3">
        <v>56869</v>
      </c>
      <c r="U95" s="3">
        <v>54852</v>
      </c>
      <c r="V95" s="3">
        <v>36379</v>
      </c>
      <c r="W95" s="3">
        <v>87806</v>
      </c>
      <c r="X95" s="3">
        <v>103380</v>
      </c>
      <c r="Y95" s="3">
        <f t="shared" si="10"/>
        <v>57700</v>
      </c>
      <c r="Z95" s="3"/>
      <c r="AA95" s="3"/>
      <c r="AB95" s="3"/>
      <c r="AC95" s="3"/>
      <c r="AD95" s="3"/>
      <c r="AE95" s="16" t="s">
        <v>148</v>
      </c>
      <c r="AF95" s="8"/>
      <c r="AG95" s="3">
        <v>20846</v>
      </c>
      <c r="AH95" s="3">
        <v>38748</v>
      </c>
      <c r="AI95" s="3">
        <v>18137</v>
      </c>
      <c r="AJ95" s="3">
        <v>30224</v>
      </c>
      <c r="AK95" s="3">
        <v>57700</v>
      </c>
    </row>
    <row r="96" spans="4:37" ht="30">
      <c r="D96" s="16" t="s">
        <v>149</v>
      </c>
      <c r="E96" s="26"/>
      <c r="F96" s="26"/>
      <c r="G96" s="26"/>
      <c r="H96" s="3">
        <v>40321</v>
      </c>
      <c r="I96" s="3">
        <v>46539</v>
      </c>
      <c r="J96" s="3">
        <v>53561</v>
      </c>
      <c r="K96" s="3">
        <v>48906</v>
      </c>
      <c r="L96" s="3">
        <v>36445</v>
      </c>
      <c r="M96" s="3">
        <v>36781</v>
      </c>
      <c r="N96" s="3">
        <v>60012</v>
      </c>
      <c r="O96" s="3">
        <v>74379</v>
      </c>
      <c r="P96" s="3">
        <v>85690</v>
      </c>
      <c r="Q96" s="3">
        <v>65642</v>
      </c>
      <c r="R96" s="3">
        <v>93861</v>
      </c>
      <c r="S96" s="3">
        <v>147055</v>
      </c>
      <c r="T96" s="3">
        <v>214314</v>
      </c>
      <c r="U96" s="3">
        <v>204327</v>
      </c>
      <c r="V96" s="3">
        <v>125170</v>
      </c>
      <c r="W96" s="3">
        <v>336082</v>
      </c>
      <c r="X96" s="3">
        <v>398242</v>
      </c>
      <c r="Y96" s="3">
        <f t="shared" si="10"/>
        <v>379459</v>
      </c>
      <c r="Z96" s="3"/>
      <c r="AA96" s="3"/>
      <c r="AB96" s="3"/>
      <c r="AC96" s="3"/>
      <c r="AD96" s="3"/>
      <c r="AE96" s="16" t="s">
        <v>149</v>
      </c>
      <c r="AF96" s="8"/>
      <c r="AG96" s="3">
        <v>134116</v>
      </c>
      <c r="AH96" s="3">
        <v>181588</v>
      </c>
      <c r="AI96" s="3">
        <v>391924</v>
      </c>
      <c r="AJ96" s="3">
        <v>481340</v>
      </c>
      <c r="AK96" s="3">
        <v>379459</v>
      </c>
    </row>
    <row r="97" spans="4:37">
      <c r="D97" s="16" t="s">
        <v>150</v>
      </c>
      <c r="E97" s="26"/>
      <c r="F97" s="26"/>
      <c r="G97" s="26"/>
      <c r="H97" s="3">
        <v>0</v>
      </c>
      <c r="I97" s="3">
        <v>0</v>
      </c>
      <c r="J97" s="3">
        <v>0</v>
      </c>
      <c r="K97" s="3">
        <v>0</v>
      </c>
      <c r="L97" s="3">
        <v>0</v>
      </c>
      <c r="M97" s="3">
        <v>0</v>
      </c>
      <c r="N97" s="3">
        <v>0</v>
      </c>
      <c r="O97" s="3">
        <v>0</v>
      </c>
      <c r="P97" s="3">
        <v>0</v>
      </c>
      <c r="Q97" s="3">
        <v>0</v>
      </c>
      <c r="R97" s="3">
        <v>0</v>
      </c>
      <c r="S97" s="3">
        <v>0</v>
      </c>
      <c r="T97" s="3">
        <v>0</v>
      </c>
      <c r="U97" s="3">
        <v>0</v>
      </c>
      <c r="V97" s="3">
        <v>0</v>
      </c>
      <c r="W97" s="2">
        <v>0</v>
      </c>
      <c r="X97" s="2">
        <v>0</v>
      </c>
      <c r="Y97" s="3">
        <f t="shared" si="10"/>
        <v>0</v>
      </c>
      <c r="Z97" s="2"/>
      <c r="AA97" s="2"/>
      <c r="AB97" s="2"/>
      <c r="AC97" s="2"/>
      <c r="AD97" s="2"/>
      <c r="AE97" s="16" t="s">
        <v>150</v>
      </c>
      <c r="AF97" s="8"/>
      <c r="AG97" s="2">
        <v>0</v>
      </c>
      <c r="AH97" s="2">
        <v>0</v>
      </c>
      <c r="AI97" s="2">
        <v>0</v>
      </c>
      <c r="AJ97" s="2">
        <v>0</v>
      </c>
      <c r="AK97" s="2">
        <v>0</v>
      </c>
    </row>
    <row r="98" spans="4:37" ht="30">
      <c r="D98" s="16" t="s">
        <v>151</v>
      </c>
      <c r="E98" s="26"/>
      <c r="F98" s="26"/>
      <c r="G98" s="26"/>
      <c r="H98" s="3">
        <v>40321</v>
      </c>
      <c r="I98" s="3">
        <v>46539</v>
      </c>
      <c r="J98" s="3">
        <v>53561</v>
      </c>
      <c r="K98" s="3">
        <v>48906</v>
      </c>
      <c r="L98" s="3">
        <v>36445</v>
      </c>
      <c r="M98" s="3">
        <v>36781</v>
      </c>
      <c r="N98" s="3">
        <v>60012</v>
      </c>
      <c r="O98" s="3">
        <v>74379</v>
      </c>
      <c r="P98" s="3">
        <v>85690</v>
      </c>
      <c r="Q98" s="3">
        <v>65642</v>
      </c>
      <c r="R98" s="3">
        <v>93861</v>
      </c>
      <c r="S98" s="3">
        <v>147055</v>
      </c>
      <c r="T98" s="3">
        <v>214314</v>
      </c>
      <c r="U98" s="3">
        <v>204327</v>
      </c>
      <c r="V98" s="3">
        <v>125170</v>
      </c>
      <c r="W98" s="3">
        <v>336082</v>
      </c>
      <c r="X98" s="3">
        <v>398242</v>
      </c>
      <c r="Y98" s="3">
        <f t="shared" si="10"/>
        <v>379459</v>
      </c>
      <c r="Z98" s="3"/>
      <c r="AA98" s="3"/>
      <c r="AB98" s="3"/>
      <c r="AC98" s="3"/>
      <c r="AD98" s="3"/>
      <c r="AE98" s="16" t="s">
        <v>151</v>
      </c>
      <c r="AF98" s="8"/>
      <c r="AG98" s="3">
        <v>134116</v>
      </c>
      <c r="AH98" s="3">
        <v>181588</v>
      </c>
      <c r="AI98" s="3">
        <v>391924</v>
      </c>
      <c r="AJ98" s="3">
        <v>481340</v>
      </c>
      <c r="AK98" s="3">
        <v>379459</v>
      </c>
    </row>
    <row r="99" spans="4:37">
      <c r="H99" s="1"/>
      <c r="I99" s="1"/>
      <c r="J99" s="1"/>
      <c r="K99" s="1"/>
      <c r="L99" s="1"/>
      <c r="M99" s="1"/>
      <c r="N99" s="1"/>
      <c r="O99" s="1"/>
      <c r="P99" s="1"/>
      <c r="Q99" s="1"/>
      <c r="R99" s="1"/>
      <c r="S99" s="1"/>
      <c r="T99" s="1"/>
      <c r="X99" s="1"/>
      <c r="Y99" s="3">
        <f t="shared" si="10"/>
        <v>0</v>
      </c>
      <c r="Z99" s="1"/>
      <c r="AA99" s="1"/>
      <c r="AB99" s="1"/>
      <c r="AC99" s="1"/>
      <c r="AD99" s="1"/>
      <c r="AE99" s="1"/>
    </row>
    <row r="100" spans="4:37">
      <c r="D100" s="12" t="s">
        <v>152</v>
      </c>
      <c r="E100" s="22"/>
      <c r="F100" s="22"/>
      <c r="G100" s="22"/>
      <c r="H100" s="2"/>
      <c r="I100" s="7"/>
      <c r="J100" s="2"/>
      <c r="K100" s="2"/>
      <c r="L100" s="2"/>
      <c r="M100" s="2"/>
      <c r="N100" s="2"/>
      <c r="O100" s="2"/>
      <c r="P100" s="2"/>
      <c r="Q100" s="2"/>
      <c r="R100" s="2"/>
      <c r="S100" s="2"/>
      <c r="T100" s="2"/>
      <c r="U100" s="2"/>
      <c r="V100" s="2"/>
      <c r="W100" s="8"/>
      <c r="X100" s="2"/>
      <c r="Y100" s="3">
        <f t="shared" si="10"/>
        <v>0</v>
      </c>
      <c r="Z100" s="2"/>
      <c r="AA100" s="2"/>
      <c r="AB100" s="2"/>
      <c r="AC100" s="2"/>
      <c r="AD100" s="2"/>
      <c r="AE100" s="12" t="s">
        <v>152</v>
      </c>
      <c r="AF100" s="8"/>
      <c r="AG100" s="2"/>
      <c r="AH100" s="2"/>
      <c r="AI100" s="2"/>
      <c r="AJ100" s="2"/>
      <c r="AK100" s="2"/>
    </row>
    <row r="101" spans="4:37">
      <c r="D101" s="18" t="s">
        <v>153</v>
      </c>
      <c r="E101" s="28"/>
      <c r="F101" s="28"/>
      <c r="G101" s="28"/>
      <c r="H101" s="3">
        <v>40321</v>
      </c>
      <c r="I101" s="9">
        <v>46289</v>
      </c>
      <c r="J101" s="3">
        <v>53772</v>
      </c>
      <c r="K101" s="3">
        <v>48906</v>
      </c>
      <c r="L101" s="3">
        <v>48601</v>
      </c>
      <c r="M101" s="3">
        <v>49052</v>
      </c>
      <c r="N101" s="3">
        <v>80016</v>
      </c>
      <c r="O101" s="3">
        <v>99855</v>
      </c>
      <c r="P101" s="3">
        <v>116384</v>
      </c>
      <c r="Q101" s="3">
        <v>88784</v>
      </c>
      <c r="R101" s="3">
        <v>126155</v>
      </c>
      <c r="S101" s="3">
        <v>188908</v>
      </c>
      <c r="T101" s="3">
        <v>271183</v>
      </c>
      <c r="U101" s="3">
        <v>259179</v>
      </c>
      <c r="V101" s="3">
        <v>161549</v>
      </c>
      <c r="W101" s="8">
        <v>423888</v>
      </c>
      <c r="X101" s="3">
        <v>501622</v>
      </c>
      <c r="Y101" s="3">
        <f t="shared" si="10"/>
        <v>437159</v>
      </c>
      <c r="Z101" s="3"/>
      <c r="AA101" s="3"/>
      <c r="AB101" s="3"/>
      <c r="AC101" s="3"/>
      <c r="AD101" s="3"/>
      <c r="AE101" s="18" t="s">
        <v>153</v>
      </c>
      <c r="AF101" s="8"/>
      <c r="AG101" s="3">
        <v>154961</v>
      </c>
      <c r="AH101" s="3">
        <v>220335</v>
      </c>
      <c r="AI101" s="3">
        <v>410061</v>
      </c>
      <c r="AJ101" s="3">
        <v>511564</v>
      </c>
      <c r="AK101" s="3">
        <v>437159</v>
      </c>
    </row>
    <row r="102" spans="4:37">
      <c r="D102" s="13" t="s">
        <v>154</v>
      </c>
      <c r="E102" s="23"/>
      <c r="F102" s="23"/>
      <c r="G102" s="23"/>
      <c r="H102" s="3">
        <v>33191</v>
      </c>
      <c r="I102" s="9">
        <v>32936</v>
      </c>
      <c r="J102" s="3">
        <v>42865</v>
      </c>
      <c r="K102" s="3">
        <v>59188</v>
      </c>
      <c r="L102" s="3">
        <v>64323</v>
      </c>
      <c r="M102" s="3">
        <v>89209</v>
      </c>
      <c r="N102" s="3">
        <v>177379</v>
      </c>
      <c r="O102" s="3">
        <v>195878</v>
      </c>
      <c r="P102" s="3">
        <v>124740</v>
      </c>
      <c r="Q102" s="3">
        <v>107138</v>
      </c>
      <c r="R102" s="3">
        <v>67921</v>
      </c>
      <c r="S102" s="3">
        <v>83279</v>
      </c>
      <c r="T102" s="3">
        <v>84058</v>
      </c>
      <c r="U102" s="3">
        <v>102544</v>
      </c>
      <c r="V102" s="3">
        <v>164663</v>
      </c>
      <c r="W102" s="8">
        <v>211756</v>
      </c>
      <c r="X102" s="3">
        <v>231874</v>
      </c>
      <c r="Y102" s="3">
        <f t="shared" si="10"/>
        <v>107028</v>
      </c>
      <c r="Z102" s="3"/>
      <c r="AA102" s="3"/>
      <c r="AB102" s="3"/>
      <c r="AC102" s="3"/>
      <c r="AD102" s="3"/>
      <c r="AE102" s="13" t="s">
        <v>154</v>
      </c>
      <c r="AF102" s="8"/>
      <c r="AG102" s="3">
        <v>46778</v>
      </c>
      <c r="AH102" s="3">
        <v>82666</v>
      </c>
      <c r="AI102" s="3">
        <v>143118</v>
      </c>
      <c r="AJ102" s="3">
        <v>116114</v>
      </c>
      <c r="AK102" s="3">
        <v>107028</v>
      </c>
    </row>
    <row r="103" spans="4:37">
      <c r="D103" s="15" t="s">
        <v>155</v>
      </c>
      <c r="E103" s="25"/>
      <c r="F103" s="25"/>
      <c r="G103" s="25"/>
      <c r="H103" s="4">
        <v>21419</v>
      </c>
      <c r="I103" s="4">
        <v>17205</v>
      </c>
      <c r="J103" s="4">
        <v>15266</v>
      </c>
      <c r="K103" s="4">
        <v>20581</v>
      </c>
      <c r="L103" s="4">
        <v>31165</v>
      </c>
      <c r="M103" s="4">
        <v>42559</v>
      </c>
      <c r="N103" s="4">
        <v>47170</v>
      </c>
      <c r="O103" s="4">
        <v>100121</v>
      </c>
      <c r="P103" s="4">
        <v>76655</v>
      </c>
      <c r="Q103" s="4">
        <v>61045</v>
      </c>
      <c r="R103" s="4">
        <v>45766</v>
      </c>
      <c r="S103" s="4">
        <v>50131</v>
      </c>
      <c r="T103" s="4">
        <v>54582</v>
      </c>
      <c r="U103" s="4">
        <v>69563</v>
      </c>
      <c r="V103" s="4">
        <v>86711</v>
      </c>
      <c r="W103" s="6">
        <v>89188</v>
      </c>
      <c r="X103" s="4">
        <v>97006</v>
      </c>
      <c r="Y103" s="3">
        <f t="shared" si="10"/>
        <v>101042</v>
      </c>
      <c r="Z103" s="4"/>
      <c r="AA103" s="4"/>
      <c r="AB103" s="4"/>
      <c r="AC103" s="4"/>
      <c r="AD103" s="4"/>
      <c r="AE103" s="15" t="s">
        <v>155</v>
      </c>
      <c r="AF103" s="8"/>
      <c r="AG103" s="4">
        <v>37978</v>
      </c>
      <c r="AH103" s="4">
        <v>58612</v>
      </c>
      <c r="AI103" s="4">
        <v>105222</v>
      </c>
      <c r="AJ103" s="4">
        <v>102515</v>
      </c>
      <c r="AK103" s="4">
        <v>101042</v>
      </c>
    </row>
    <row r="104" spans="4:37">
      <c r="D104" s="15" t="s">
        <v>156</v>
      </c>
      <c r="E104" s="25"/>
      <c r="F104" s="25"/>
      <c r="G104" s="25"/>
      <c r="H104" s="4">
        <v>426</v>
      </c>
      <c r="I104" s="10">
        <v>0</v>
      </c>
      <c r="J104" s="4">
        <v>0</v>
      </c>
      <c r="K104" s="4">
        <v>0</v>
      </c>
      <c r="L104" s="4">
        <v>4322</v>
      </c>
      <c r="M104" s="4">
        <v>1552</v>
      </c>
      <c r="N104" s="4">
        <v>0</v>
      </c>
      <c r="O104" s="4">
        <v>0</v>
      </c>
      <c r="P104" s="4">
        <v>131</v>
      </c>
      <c r="Q104" s="4">
        <v>-68</v>
      </c>
      <c r="R104" s="4">
        <v>-3646</v>
      </c>
      <c r="S104" s="5">
        <v>-494</v>
      </c>
      <c r="T104" s="4">
        <v>-873</v>
      </c>
      <c r="U104" s="4">
        <v>0</v>
      </c>
      <c r="V104" s="4">
        <v>0</v>
      </c>
      <c r="W104" s="8">
        <v>68564</v>
      </c>
      <c r="X104" s="4">
        <v>83220</v>
      </c>
      <c r="Y104" s="3">
        <f t="shared" si="10"/>
        <v>93</v>
      </c>
      <c r="Z104" s="4"/>
      <c r="AA104" s="4"/>
      <c r="AB104" s="4"/>
      <c r="AC104" s="4"/>
      <c r="AD104" s="4"/>
      <c r="AE104" s="15" t="s">
        <v>156</v>
      </c>
      <c r="AF104" s="8"/>
      <c r="AG104" s="5">
        <v>-739</v>
      </c>
      <c r="AH104" s="5">
        <v>573</v>
      </c>
      <c r="AI104" s="5">
        <v>-1</v>
      </c>
      <c r="AJ104" s="5">
        <v>371</v>
      </c>
      <c r="AK104" s="5">
        <v>93</v>
      </c>
    </row>
    <row r="105" spans="4:37">
      <c r="D105" s="15" t="s">
        <v>157</v>
      </c>
      <c r="E105" s="25"/>
      <c r="F105" s="25"/>
      <c r="G105" s="25"/>
      <c r="H105" s="5">
        <v>0</v>
      </c>
      <c r="I105" s="11">
        <v>0</v>
      </c>
      <c r="J105" s="5">
        <v>0</v>
      </c>
      <c r="K105" s="5">
        <v>0</v>
      </c>
      <c r="L105" s="5">
        <v>0</v>
      </c>
      <c r="M105" s="5">
        <v>0</v>
      </c>
      <c r="N105" s="5">
        <v>0</v>
      </c>
      <c r="O105" s="5">
        <v>0</v>
      </c>
      <c r="P105" s="5">
        <v>0</v>
      </c>
      <c r="Q105" s="5">
        <v>0</v>
      </c>
      <c r="R105" s="5">
        <v>0</v>
      </c>
      <c r="S105" s="4">
        <v>0</v>
      </c>
      <c r="T105" s="5">
        <v>0</v>
      </c>
      <c r="U105" s="5">
        <v>0</v>
      </c>
      <c r="V105" s="5">
        <v>0</v>
      </c>
      <c r="W105" s="8">
        <v>0</v>
      </c>
      <c r="X105" s="5">
        <v>0</v>
      </c>
      <c r="Y105" s="3">
        <f t="shared" si="10"/>
        <v>0</v>
      </c>
      <c r="Z105" s="5"/>
      <c r="AA105" s="5"/>
      <c r="AB105" s="5"/>
      <c r="AC105" s="5"/>
      <c r="AD105" s="5"/>
      <c r="AE105" s="15" t="s">
        <v>157</v>
      </c>
      <c r="AF105" s="8"/>
      <c r="AG105" s="5">
        <v>0</v>
      </c>
      <c r="AH105" s="5">
        <v>0</v>
      </c>
      <c r="AI105" s="5">
        <v>0</v>
      </c>
      <c r="AJ105" s="5">
        <v>0</v>
      </c>
      <c r="AK105" s="5">
        <v>0</v>
      </c>
    </row>
    <row r="106" spans="4:37">
      <c r="D106" s="15" t="s">
        <v>158</v>
      </c>
      <c r="E106" s="25"/>
      <c r="F106" s="25"/>
      <c r="G106" s="25"/>
      <c r="H106" s="5">
        <v>0</v>
      </c>
      <c r="I106" s="11">
        <v>0</v>
      </c>
      <c r="J106" s="5">
        <v>0</v>
      </c>
      <c r="K106" s="5">
        <v>0</v>
      </c>
      <c r="L106" s="5">
        <v>0</v>
      </c>
      <c r="M106" s="5">
        <v>0</v>
      </c>
      <c r="N106" s="5">
        <v>0</v>
      </c>
      <c r="O106" s="5">
        <v>0</v>
      </c>
      <c r="P106" s="5">
        <v>0</v>
      </c>
      <c r="Q106" s="5">
        <v>0</v>
      </c>
      <c r="R106" s="5">
        <v>0</v>
      </c>
      <c r="S106" s="5">
        <v>0</v>
      </c>
      <c r="T106" s="5">
        <v>0</v>
      </c>
      <c r="U106" s="5">
        <v>0</v>
      </c>
      <c r="V106" s="5">
        <v>0</v>
      </c>
      <c r="W106" s="8">
        <v>0</v>
      </c>
      <c r="X106" s="5">
        <v>0</v>
      </c>
      <c r="Y106" s="3">
        <f t="shared" si="10"/>
        <v>0</v>
      </c>
      <c r="Z106" s="5"/>
      <c r="AA106" s="5"/>
      <c r="AB106" s="5"/>
      <c r="AC106" s="5"/>
      <c r="AD106" s="5"/>
      <c r="AE106" s="15" t="s">
        <v>158</v>
      </c>
      <c r="AF106" s="8"/>
      <c r="AG106" s="5">
        <v>0</v>
      </c>
      <c r="AH106" s="5">
        <v>0</v>
      </c>
      <c r="AI106" s="5">
        <v>0</v>
      </c>
      <c r="AJ106" s="5">
        <v>0</v>
      </c>
      <c r="AK106" s="5">
        <v>0</v>
      </c>
    </row>
    <row r="107" spans="4:37">
      <c r="D107" s="15" t="s">
        <v>159</v>
      </c>
      <c r="E107" s="25"/>
      <c r="F107" s="25"/>
      <c r="G107" s="25"/>
      <c r="H107" s="4">
        <v>-50</v>
      </c>
      <c r="I107" s="10">
        <v>-12</v>
      </c>
      <c r="J107" s="4">
        <v>-1105</v>
      </c>
      <c r="K107" s="4">
        <v>0</v>
      </c>
      <c r="L107" s="4">
        <v>0</v>
      </c>
      <c r="M107" s="4">
        <v>0</v>
      </c>
      <c r="N107" s="4">
        <v>0</v>
      </c>
      <c r="O107" s="4">
        <v>-13</v>
      </c>
      <c r="P107" s="4">
        <v>-433</v>
      </c>
      <c r="Q107" s="4">
        <v>2818</v>
      </c>
      <c r="R107" s="4">
        <v>1523</v>
      </c>
      <c r="S107" s="4">
        <v>3703</v>
      </c>
      <c r="T107" s="5">
        <v>-615</v>
      </c>
      <c r="U107" s="4">
        <v>370</v>
      </c>
      <c r="V107" s="4">
        <v>-394</v>
      </c>
      <c r="W107" s="8">
        <v>-1021</v>
      </c>
      <c r="X107" s="5">
        <v>709</v>
      </c>
      <c r="Y107" s="3">
        <f t="shared" si="10"/>
        <v>-9038</v>
      </c>
      <c r="Z107" s="5"/>
      <c r="AA107" s="5"/>
      <c r="AB107" s="5"/>
      <c r="AC107" s="5"/>
      <c r="AD107" s="5"/>
      <c r="AE107" s="15" t="s">
        <v>159</v>
      </c>
      <c r="AF107" s="8"/>
      <c r="AG107" s="5">
        <v>164</v>
      </c>
      <c r="AH107" s="5">
        <v>-165</v>
      </c>
      <c r="AI107" s="5">
        <v>500</v>
      </c>
      <c r="AJ107" s="5">
        <v>27</v>
      </c>
      <c r="AK107" s="4">
        <v>-9038</v>
      </c>
    </row>
    <row r="108" spans="4:37">
      <c r="D108" s="15" t="s">
        <v>160</v>
      </c>
      <c r="E108" s="25"/>
      <c r="F108" s="25"/>
      <c r="G108" s="25"/>
      <c r="H108" s="5">
        <v>0</v>
      </c>
      <c r="I108" s="11">
        <v>0</v>
      </c>
      <c r="J108" s="5">
        <v>0</v>
      </c>
      <c r="K108" s="5">
        <v>0</v>
      </c>
      <c r="L108" s="5">
        <v>0</v>
      </c>
      <c r="M108" s="5">
        <v>0</v>
      </c>
      <c r="N108" s="5">
        <v>0</v>
      </c>
      <c r="O108" s="5">
        <v>0</v>
      </c>
      <c r="P108" s="5">
        <v>0</v>
      </c>
      <c r="Q108" s="5">
        <v>0</v>
      </c>
      <c r="R108" s="5">
        <v>0</v>
      </c>
      <c r="S108" s="5">
        <v>0</v>
      </c>
      <c r="T108" s="5">
        <v>0</v>
      </c>
      <c r="U108" s="5">
        <v>0</v>
      </c>
      <c r="V108" s="5">
        <v>0</v>
      </c>
      <c r="W108" s="8">
        <v>0</v>
      </c>
      <c r="X108" s="5">
        <v>0</v>
      </c>
      <c r="Y108" s="3">
        <f t="shared" si="10"/>
        <v>0</v>
      </c>
      <c r="Z108" s="5"/>
      <c r="AA108" s="5"/>
      <c r="AB108" s="5"/>
      <c r="AC108" s="5"/>
      <c r="AD108" s="5"/>
      <c r="AE108" s="15" t="s">
        <v>160</v>
      </c>
      <c r="AF108" s="8"/>
      <c r="AG108" s="5">
        <v>0</v>
      </c>
      <c r="AH108" s="5">
        <v>0</v>
      </c>
      <c r="AI108" s="5">
        <v>0</v>
      </c>
      <c r="AJ108" s="5">
        <v>0</v>
      </c>
      <c r="AK108" s="5">
        <v>0</v>
      </c>
    </row>
    <row r="109" spans="4:37">
      <c r="D109" s="15" t="s">
        <v>161</v>
      </c>
      <c r="E109" s="25"/>
      <c r="F109" s="25"/>
      <c r="G109" s="25"/>
      <c r="H109" s="4">
        <v>0</v>
      </c>
      <c r="I109" s="10">
        <v>0</v>
      </c>
      <c r="J109" s="4">
        <v>-835</v>
      </c>
      <c r="K109" s="4">
        <v>-3298</v>
      </c>
      <c r="L109" s="4">
        <v>-2923</v>
      </c>
      <c r="M109" s="4">
        <v>-3937</v>
      </c>
      <c r="N109" s="4">
        <v>25779</v>
      </c>
      <c r="O109" s="4">
        <v>5015</v>
      </c>
      <c r="P109" s="4">
        <v>-15266</v>
      </c>
      <c r="Q109" s="4">
        <v>-24311</v>
      </c>
      <c r="R109" s="4">
        <v>-23148</v>
      </c>
      <c r="S109" s="4">
        <v>-13605</v>
      </c>
      <c r="T109" s="4">
        <v>-16127</v>
      </c>
      <c r="U109" s="4">
        <v>-27902</v>
      </c>
      <c r="V109" s="4">
        <v>-2601</v>
      </c>
      <c r="W109" s="8">
        <v>-4311</v>
      </c>
      <c r="X109" s="4">
        <v>-1949</v>
      </c>
      <c r="Y109" s="3">
        <f t="shared" si="10"/>
        <v>-4181</v>
      </c>
      <c r="Z109" s="4"/>
      <c r="AA109" s="4"/>
      <c r="AB109" s="4"/>
      <c r="AC109" s="4"/>
      <c r="AD109" s="4"/>
      <c r="AE109" s="15" t="s">
        <v>161</v>
      </c>
      <c r="AF109" s="8"/>
      <c r="AG109" s="4">
        <v>-1904</v>
      </c>
      <c r="AH109" s="4">
        <v>-6286</v>
      </c>
      <c r="AI109" s="4">
        <v>-1339</v>
      </c>
      <c r="AJ109" s="4">
        <v>-2562</v>
      </c>
      <c r="AK109" s="4">
        <v>-4181</v>
      </c>
    </row>
    <row r="110" spans="4:37">
      <c r="D110" s="15" t="s">
        <v>162</v>
      </c>
      <c r="E110" s="25"/>
      <c r="F110" s="25"/>
      <c r="G110" s="25"/>
      <c r="H110" s="5">
        <v>0</v>
      </c>
      <c r="I110" s="11">
        <v>0</v>
      </c>
      <c r="J110" s="5">
        <v>0</v>
      </c>
      <c r="K110" s="5">
        <v>0</v>
      </c>
      <c r="L110" s="5">
        <v>0</v>
      </c>
      <c r="M110" s="5">
        <v>0</v>
      </c>
      <c r="N110" s="5">
        <v>0</v>
      </c>
      <c r="O110" s="5">
        <v>0</v>
      </c>
      <c r="P110" s="5">
        <v>0</v>
      </c>
      <c r="Q110" s="5">
        <v>0</v>
      </c>
      <c r="R110" s="5">
        <v>0</v>
      </c>
      <c r="S110" s="5">
        <v>0</v>
      </c>
      <c r="T110" s="5">
        <v>0</v>
      </c>
      <c r="U110" s="5">
        <v>0</v>
      </c>
      <c r="V110" s="5">
        <v>0</v>
      </c>
      <c r="W110" s="8">
        <v>0</v>
      </c>
      <c r="X110" s="5">
        <v>0</v>
      </c>
      <c r="Y110" s="3">
        <f t="shared" si="10"/>
        <v>0</v>
      </c>
      <c r="Z110" s="5"/>
      <c r="AA110" s="5"/>
      <c r="AB110" s="5"/>
      <c r="AC110" s="5"/>
      <c r="AD110" s="5"/>
      <c r="AE110" s="15" t="s">
        <v>162</v>
      </c>
      <c r="AF110" s="8"/>
      <c r="AG110" s="5">
        <v>0</v>
      </c>
      <c r="AH110" s="5">
        <v>0</v>
      </c>
      <c r="AI110" s="5">
        <v>0</v>
      </c>
      <c r="AJ110" s="5">
        <v>0</v>
      </c>
      <c r="AK110" s="5">
        <v>0</v>
      </c>
    </row>
    <row r="111" spans="4:37">
      <c r="D111" s="15" t="s">
        <v>163</v>
      </c>
      <c r="E111" s="25"/>
      <c r="F111" s="25"/>
      <c r="G111" s="25"/>
      <c r="H111" s="5">
        <v>0</v>
      </c>
      <c r="I111" s="11">
        <v>0</v>
      </c>
      <c r="J111" s="5">
        <v>0</v>
      </c>
      <c r="K111" s="5">
        <v>0</v>
      </c>
      <c r="L111" s="5">
        <v>0</v>
      </c>
      <c r="M111" s="5">
        <v>0</v>
      </c>
      <c r="N111" s="5">
        <v>0</v>
      </c>
      <c r="O111" s="5">
        <v>0</v>
      </c>
      <c r="P111" s="5">
        <v>0</v>
      </c>
      <c r="Q111" s="5">
        <v>0</v>
      </c>
      <c r="R111" s="5">
        <v>0</v>
      </c>
      <c r="S111" s="5">
        <v>0</v>
      </c>
      <c r="T111" s="5">
        <v>0</v>
      </c>
      <c r="U111" s="5">
        <v>0</v>
      </c>
      <c r="V111" s="5">
        <v>0</v>
      </c>
      <c r="W111" s="8">
        <v>0</v>
      </c>
      <c r="X111" s="5">
        <v>0</v>
      </c>
      <c r="Y111" s="3">
        <f t="shared" si="10"/>
        <v>0</v>
      </c>
      <c r="Z111" s="5"/>
      <c r="AA111" s="5"/>
      <c r="AB111" s="5"/>
      <c r="AC111" s="5"/>
      <c r="AD111" s="5"/>
      <c r="AE111" s="15" t="s">
        <v>163</v>
      </c>
      <c r="AF111" s="8"/>
      <c r="AG111" s="5">
        <v>0</v>
      </c>
      <c r="AH111" s="5">
        <v>0</v>
      </c>
      <c r="AI111" s="5">
        <v>0</v>
      </c>
      <c r="AJ111" s="5">
        <v>0</v>
      </c>
      <c r="AK111" s="5">
        <v>0</v>
      </c>
    </row>
    <row r="112" spans="4:37">
      <c r="D112" s="15" t="s">
        <v>164</v>
      </c>
      <c r="E112" s="25"/>
      <c r="F112" s="25"/>
      <c r="G112" s="25"/>
      <c r="H112" s="4">
        <v>11396</v>
      </c>
      <c r="I112" s="10">
        <v>15742</v>
      </c>
      <c r="J112" s="4">
        <v>29538</v>
      </c>
      <c r="K112" s="4">
        <v>41905</v>
      </c>
      <c r="L112" s="4">
        <v>31760</v>
      </c>
      <c r="M112" s="4">
        <v>49035</v>
      </c>
      <c r="N112" s="4">
        <v>104430</v>
      </c>
      <c r="O112" s="4">
        <v>90756</v>
      </c>
      <c r="P112" s="4">
        <v>63652</v>
      </c>
      <c r="Q112" s="4">
        <v>67654</v>
      </c>
      <c r="R112" s="4">
        <v>47427</v>
      </c>
      <c r="S112" s="4">
        <v>43543</v>
      </c>
      <c r="T112" s="4">
        <v>47091</v>
      </c>
      <c r="U112" s="4">
        <v>60513</v>
      </c>
      <c r="V112" s="4">
        <v>73474</v>
      </c>
      <c r="W112" s="8">
        <v>59336</v>
      </c>
      <c r="X112" s="4">
        <v>52888</v>
      </c>
      <c r="Y112" s="3">
        <f t="shared" si="10"/>
        <v>19111</v>
      </c>
      <c r="Z112" s="4"/>
      <c r="AA112" s="4"/>
      <c r="AB112" s="4"/>
      <c r="AC112" s="4"/>
      <c r="AD112" s="4"/>
      <c r="AE112" s="15" t="s">
        <v>164</v>
      </c>
      <c r="AF112" s="8"/>
      <c r="AG112" s="4">
        <v>11279</v>
      </c>
      <c r="AH112" s="4">
        <v>29932</v>
      </c>
      <c r="AI112" s="4">
        <v>38737</v>
      </c>
      <c r="AJ112" s="4">
        <v>15764</v>
      </c>
      <c r="AK112" s="4">
        <v>19111</v>
      </c>
    </row>
    <row r="113" spans="4:37">
      <c r="D113" s="15" t="s">
        <v>165</v>
      </c>
      <c r="E113" s="25"/>
      <c r="F113" s="25"/>
      <c r="G113" s="25"/>
      <c r="H113" s="5">
        <v>0</v>
      </c>
      <c r="I113" s="11">
        <v>0</v>
      </c>
      <c r="J113" s="5">
        <v>0</v>
      </c>
      <c r="K113" s="5">
        <v>0</v>
      </c>
      <c r="L113" s="5">
        <v>0</v>
      </c>
      <c r="M113" s="5">
        <v>0</v>
      </c>
      <c r="N113" s="5">
        <v>0</v>
      </c>
      <c r="O113" s="5">
        <v>0</v>
      </c>
      <c r="P113" s="5">
        <v>0</v>
      </c>
      <c r="Q113" s="4">
        <v>0</v>
      </c>
      <c r="R113" s="5">
        <v>0</v>
      </c>
      <c r="S113" s="5">
        <v>0</v>
      </c>
      <c r="T113" s="5">
        <v>0</v>
      </c>
      <c r="U113" s="5">
        <v>0</v>
      </c>
      <c r="V113" s="5">
        <v>7472</v>
      </c>
      <c r="W113" s="8">
        <v>0</v>
      </c>
      <c r="X113" s="5">
        <v>0</v>
      </c>
      <c r="Y113" s="3">
        <f t="shared" si="10"/>
        <v>0</v>
      </c>
      <c r="Z113" s="5"/>
      <c r="AA113" s="5"/>
      <c r="AB113" s="5"/>
      <c r="AC113" s="5"/>
      <c r="AD113" s="5"/>
      <c r="AE113" s="15" t="s">
        <v>165</v>
      </c>
      <c r="AF113" s="8"/>
      <c r="AG113" s="5">
        <v>0</v>
      </c>
      <c r="AH113" s="5">
        <v>0</v>
      </c>
      <c r="AI113" s="5">
        <v>0</v>
      </c>
      <c r="AJ113" s="5">
        <v>0</v>
      </c>
      <c r="AK113" s="5">
        <v>0</v>
      </c>
    </row>
    <row r="114" spans="4:37" ht="30">
      <c r="D114" s="13" t="s">
        <v>166</v>
      </c>
      <c r="E114" s="23"/>
      <c r="F114" s="23"/>
      <c r="G114" s="23"/>
      <c r="H114" s="3">
        <v>73511</v>
      </c>
      <c r="I114" s="9">
        <v>79225</v>
      </c>
      <c r="J114" s="3">
        <v>96636</v>
      </c>
      <c r="K114" s="3">
        <v>108093</v>
      </c>
      <c r="L114" s="3">
        <v>112924</v>
      </c>
      <c r="M114" s="3">
        <v>138261</v>
      </c>
      <c r="N114" s="3">
        <v>257394</v>
      </c>
      <c r="O114" s="3">
        <v>295733</v>
      </c>
      <c r="P114" s="3">
        <v>241124</v>
      </c>
      <c r="Q114" s="3">
        <v>195921</v>
      </c>
      <c r="R114" s="3">
        <v>194076</v>
      </c>
      <c r="S114" s="3">
        <v>272186</v>
      </c>
      <c r="T114" s="3">
        <v>355241</v>
      </c>
      <c r="U114" s="3">
        <v>361724</v>
      </c>
      <c r="V114" s="3">
        <v>326212</v>
      </c>
      <c r="W114" s="8">
        <v>635644</v>
      </c>
      <c r="X114" s="3">
        <v>733496</v>
      </c>
      <c r="Y114" s="3">
        <f t="shared" si="10"/>
        <v>544186</v>
      </c>
      <c r="Z114" s="3"/>
      <c r="AA114" s="3"/>
      <c r="AB114" s="3"/>
      <c r="AC114" s="3"/>
      <c r="AD114" s="3"/>
      <c r="AE114" s="13" t="s">
        <v>166</v>
      </c>
      <c r="AF114" s="8"/>
      <c r="AG114" s="3">
        <v>201739</v>
      </c>
      <c r="AH114" s="3">
        <v>303001</v>
      </c>
      <c r="AI114" s="3">
        <v>553179</v>
      </c>
      <c r="AJ114" s="3">
        <v>627678</v>
      </c>
      <c r="AK114" s="3">
        <v>544186</v>
      </c>
    </row>
    <row r="115" spans="4:37">
      <c r="D115" s="15" t="s">
        <v>167</v>
      </c>
      <c r="E115" s="25"/>
      <c r="F115" s="25"/>
      <c r="G115" s="25"/>
      <c r="H115" s="4">
        <v>1662</v>
      </c>
      <c r="I115" s="10">
        <v>-42644</v>
      </c>
      <c r="J115" s="4">
        <v>-138275</v>
      </c>
      <c r="K115" s="4">
        <v>60886</v>
      </c>
      <c r="L115" s="4">
        <v>31866</v>
      </c>
      <c r="M115" s="4">
        <v>-22866</v>
      </c>
      <c r="N115" s="4">
        <v>43653</v>
      </c>
      <c r="O115" s="4">
        <v>-43079</v>
      </c>
      <c r="P115" s="4">
        <v>-32268</v>
      </c>
      <c r="Q115" s="4">
        <v>-20750</v>
      </c>
      <c r="R115" s="4">
        <v>667</v>
      </c>
      <c r="S115" s="4">
        <v>-99741</v>
      </c>
      <c r="T115" s="4">
        <v>-375327</v>
      </c>
      <c r="U115" s="4">
        <v>-183176</v>
      </c>
      <c r="V115" s="4">
        <v>-367062</v>
      </c>
      <c r="W115" s="8">
        <v>-890016</v>
      </c>
      <c r="X115" s="4">
        <v>-1322478</v>
      </c>
      <c r="Y115" s="3">
        <f t="shared" si="10"/>
        <v>-112949</v>
      </c>
      <c r="Z115" s="4"/>
      <c r="AA115" s="4"/>
      <c r="AB115" s="4"/>
      <c r="AC115" s="4"/>
      <c r="AD115" s="4"/>
      <c r="AE115" s="15" t="s">
        <v>167</v>
      </c>
      <c r="AF115" s="8"/>
      <c r="AG115" s="4">
        <v>-4605</v>
      </c>
      <c r="AH115" s="4">
        <v>-205162</v>
      </c>
      <c r="AI115" s="4">
        <v>-165687</v>
      </c>
      <c r="AJ115" s="4">
        <v>-133737</v>
      </c>
      <c r="AK115" s="4">
        <v>-112949</v>
      </c>
    </row>
    <row r="116" spans="4:37">
      <c r="D116" s="15" t="s">
        <v>168</v>
      </c>
      <c r="E116" s="25"/>
      <c r="F116" s="25"/>
      <c r="G116" s="25"/>
      <c r="H116" s="4">
        <v>-29185</v>
      </c>
      <c r="I116" s="10">
        <v>-36925</v>
      </c>
      <c r="J116" s="4">
        <v>-47194</v>
      </c>
      <c r="K116" s="4">
        <v>-218201</v>
      </c>
      <c r="L116" s="4">
        <v>-49771</v>
      </c>
      <c r="M116" s="4">
        <v>-165533</v>
      </c>
      <c r="N116" s="4">
        <v>-155324</v>
      </c>
      <c r="O116" s="4">
        <v>-47306</v>
      </c>
      <c r="P116" s="4">
        <v>-6765</v>
      </c>
      <c r="Q116" s="4">
        <v>-368842</v>
      </c>
      <c r="R116" s="4">
        <v>235552</v>
      </c>
      <c r="S116" s="4">
        <v>160466</v>
      </c>
      <c r="T116" s="4">
        <v>118573</v>
      </c>
      <c r="U116" s="4">
        <v>-270646</v>
      </c>
      <c r="V116" s="4">
        <v>160128</v>
      </c>
      <c r="W116" s="8">
        <v>177201</v>
      </c>
      <c r="X116" s="4">
        <v>-36237</v>
      </c>
      <c r="Y116" s="3">
        <f t="shared" si="10"/>
        <v>-308816</v>
      </c>
      <c r="Z116" s="4"/>
      <c r="AA116" s="4"/>
      <c r="AB116" s="4"/>
      <c r="AC116" s="4"/>
      <c r="AD116" s="4"/>
      <c r="AE116" s="15" t="s">
        <v>168</v>
      </c>
      <c r="AF116" s="8"/>
      <c r="AG116" s="4">
        <v>-112587</v>
      </c>
      <c r="AH116" s="4">
        <v>26413</v>
      </c>
      <c r="AI116" s="4">
        <v>-3882</v>
      </c>
      <c r="AJ116" s="4">
        <v>-5239</v>
      </c>
      <c r="AK116" s="4">
        <v>-308816</v>
      </c>
    </row>
    <row r="117" spans="4:37" ht="30">
      <c r="D117" s="15" t="s">
        <v>169</v>
      </c>
      <c r="E117" s="25"/>
      <c r="F117" s="25"/>
      <c r="G117" s="25"/>
      <c r="H117" s="4">
        <v>45596</v>
      </c>
      <c r="I117" s="10">
        <v>-38782</v>
      </c>
      <c r="J117" s="4">
        <v>1277</v>
      </c>
      <c r="K117" s="4">
        <v>18299</v>
      </c>
      <c r="L117" s="4">
        <v>35047</v>
      </c>
      <c r="M117" s="4">
        <v>-13392</v>
      </c>
      <c r="N117" s="4">
        <v>13338</v>
      </c>
      <c r="O117" s="4">
        <v>8173</v>
      </c>
      <c r="P117" s="4">
        <v>65819</v>
      </c>
      <c r="Q117" s="4">
        <v>42686</v>
      </c>
      <c r="R117" s="4">
        <v>35440</v>
      </c>
      <c r="S117" s="4">
        <v>68897</v>
      </c>
      <c r="T117" s="4">
        <v>63697</v>
      </c>
      <c r="U117" s="4">
        <v>181436</v>
      </c>
      <c r="V117" s="4">
        <v>82871</v>
      </c>
      <c r="W117" s="8">
        <v>211760</v>
      </c>
      <c r="X117" s="4">
        <v>565430</v>
      </c>
      <c r="Y117" s="3">
        <f t="shared" si="10"/>
        <v>267578</v>
      </c>
      <c r="Z117" s="4"/>
      <c r="AA117" s="4"/>
      <c r="AB117" s="4"/>
      <c r="AC117" s="4"/>
      <c r="AD117" s="4"/>
      <c r="AE117" s="15" t="s">
        <v>169</v>
      </c>
      <c r="AF117" s="8"/>
      <c r="AG117" s="4">
        <v>-100035</v>
      </c>
      <c r="AH117" s="4">
        <v>128816</v>
      </c>
      <c r="AI117" s="4">
        <v>171576</v>
      </c>
      <c r="AJ117" s="4">
        <v>-115413</v>
      </c>
      <c r="AK117" s="4">
        <v>267578</v>
      </c>
    </row>
    <row r="118" spans="4:37">
      <c r="D118" s="15" t="s">
        <v>170</v>
      </c>
      <c r="E118" s="25"/>
      <c r="F118" s="25"/>
      <c r="G118" s="25"/>
      <c r="H118" s="4">
        <v>1082</v>
      </c>
      <c r="I118" s="10">
        <v>1182</v>
      </c>
      <c r="J118" s="4">
        <v>168</v>
      </c>
      <c r="K118" s="4">
        <v>192</v>
      </c>
      <c r="L118" s="4">
        <v>-1547</v>
      </c>
      <c r="M118" s="4">
        <v>-983</v>
      </c>
      <c r="N118" s="4">
        <v>-3444</v>
      </c>
      <c r="O118" s="4">
        <v>2359</v>
      </c>
      <c r="P118" s="4">
        <v>2290</v>
      </c>
      <c r="Q118" s="4">
        <v>1090</v>
      </c>
      <c r="R118" s="4">
        <v>1055</v>
      </c>
      <c r="S118" s="4">
        <v>-131</v>
      </c>
      <c r="T118" s="4">
        <v>734</v>
      </c>
      <c r="U118" s="4">
        <v>-5</v>
      </c>
      <c r="V118" s="4">
        <v>-2311</v>
      </c>
      <c r="W118" s="8">
        <v>442</v>
      </c>
      <c r="X118" s="5">
        <v>-853</v>
      </c>
      <c r="Y118" s="3">
        <f t="shared" si="10"/>
        <v>-16870</v>
      </c>
      <c r="Z118" s="5"/>
      <c r="AA118" s="5"/>
      <c r="AB118" s="5"/>
      <c r="AC118" s="5"/>
      <c r="AD118" s="5"/>
      <c r="AE118" s="15" t="s">
        <v>170</v>
      </c>
      <c r="AF118" s="8"/>
      <c r="AG118" s="4">
        <v>-4640</v>
      </c>
      <c r="AH118" s="4">
        <v>-13432</v>
      </c>
      <c r="AI118" s="5">
        <v>481</v>
      </c>
      <c r="AJ118" s="4">
        <v>6691</v>
      </c>
      <c r="AK118" s="4">
        <v>-16870</v>
      </c>
    </row>
    <row r="119" spans="4:37">
      <c r="D119" s="15" t="s">
        <v>171</v>
      </c>
      <c r="E119" s="25"/>
      <c r="F119" s="25"/>
      <c r="G119" s="25"/>
      <c r="H119" s="5">
        <v>0</v>
      </c>
      <c r="I119" s="11">
        <v>0</v>
      </c>
      <c r="J119" s="5">
        <v>0</v>
      </c>
      <c r="K119" s="5">
        <v>0</v>
      </c>
      <c r="L119" s="5">
        <v>0</v>
      </c>
      <c r="M119" s="5">
        <v>0</v>
      </c>
      <c r="N119" s="5">
        <v>0</v>
      </c>
      <c r="O119" s="5">
        <v>0</v>
      </c>
      <c r="P119" s="5">
        <v>0</v>
      </c>
      <c r="Q119" s="5">
        <v>0</v>
      </c>
      <c r="R119" s="5">
        <v>0</v>
      </c>
      <c r="S119" s="5">
        <v>0</v>
      </c>
      <c r="T119" s="5">
        <v>0</v>
      </c>
      <c r="U119" s="5">
        <v>0</v>
      </c>
      <c r="V119" s="5">
        <v>0</v>
      </c>
      <c r="W119" s="8">
        <v>0</v>
      </c>
      <c r="X119" s="5">
        <v>0</v>
      </c>
      <c r="Y119" s="3">
        <f t="shared" si="10"/>
        <v>0</v>
      </c>
      <c r="Z119" s="5"/>
      <c r="AA119" s="5"/>
      <c r="AB119" s="5"/>
      <c r="AC119" s="5"/>
      <c r="AD119" s="5"/>
      <c r="AE119" s="15" t="s">
        <v>171</v>
      </c>
      <c r="AF119" s="8"/>
      <c r="AG119" s="5">
        <v>0</v>
      </c>
      <c r="AH119" s="5">
        <v>0</v>
      </c>
      <c r="AI119" s="5">
        <v>0</v>
      </c>
      <c r="AJ119" s="5">
        <v>0</v>
      </c>
      <c r="AK119" s="5">
        <v>0</v>
      </c>
    </row>
    <row r="120" spans="4:37">
      <c r="D120" s="15" t="s">
        <v>172</v>
      </c>
      <c r="E120" s="25"/>
      <c r="F120" s="25"/>
      <c r="G120" s="25"/>
      <c r="H120" s="4">
        <v>-11396</v>
      </c>
      <c r="I120" s="10">
        <v>-14666</v>
      </c>
      <c r="J120" s="4">
        <v>-27235</v>
      </c>
      <c r="K120" s="4">
        <v>-35104</v>
      </c>
      <c r="L120" s="4">
        <v>-31332</v>
      </c>
      <c r="M120" s="4">
        <v>-50152</v>
      </c>
      <c r="N120" s="4">
        <v>-101362</v>
      </c>
      <c r="O120" s="4">
        <v>-91295</v>
      </c>
      <c r="P120" s="4">
        <v>-65008</v>
      </c>
      <c r="Q120" s="4">
        <v>-67566</v>
      </c>
      <c r="R120" s="4">
        <v>-47840</v>
      </c>
      <c r="S120" s="4">
        <v>-42744</v>
      </c>
      <c r="T120" s="4">
        <v>-48263</v>
      </c>
      <c r="U120" s="4">
        <v>-59396</v>
      </c>
      <c r="V120" s="4">
        <v>-73571</v>
      </c>
      <c r="W120" s="8">
        <v>-59888</v>
      </c>
      <c r="X120" s="4">
        <v>-52856</v>
      </c>
      <c r="Y120" s="3">
        <f t="shared" si="10"/>
        <v>-17296</v>
      </c>
      <c r="Z120" s="4"/>
      <c r="AA120" s="4"/>
      <c r="AB120" s="4"/>
      <c r="AC120" s="4"/>
      <c r="AD120" s="4"/>
      <c r="AE120" s="15" t="s">
        <v>172</v>
      </c>
      <c r="AF120" s="8"/>
      <c r="AG120" s="4">
        <v>-6471</v>
      </c>
      <c r="AH120" s="4">
        <v>-25520</v>
      </c>
      <c r="AI120" s="4">
        <v>-37542</v>
      </c>
      <c r="AJ120" s="4">
        <v>-15269</v>
      </c>
      <c r="AK120" s="4">
        <v>-17296</v>
      </c>
    </row>
    <row r="121" spans="4:37">
      <c r="D121" s="15" t="s">
        <v>173</v>
      </c>
      <c r="E121" s="25"/>
      <c r="F121" s="25"/>
      <c r="G121" s="25"/>
      <c r="H121" s="4">
        <v>-3205</v>
      </c>
      <c r="I121" s="10">
        <v>-472</v>
      </c>
      <c r="J121" s="4">
        <v>0</v>
      </c>
      <c r="K121" s="4">
        <v>0</v>
      </c>
      <c r="L121" s="4">
        <v>-8047</v>
      </c>
      <c r="M121" s="4">
        <v>-13757</v>
      </c>
      <c r="N121" s="4">
        <v>-9108</v>
      </c>
      <c r="O121" s="4">
        <v>-23586</v>
      </c>
      <c r="P121" s="4">
        <v>-32999</v>
      </c>
      <c r="Q121" s="4">
        <v>-29227</v>
      </c>
      <c r="R121" s="4">
        <v>-24626</v>
      </c>
      <c r="S121" s="4">
        <v>-43404</v>
      </c>
      <c r="T121" s="4">
        <v>-50221</v>
      </c>
      <c r="U121" s="4">
        <v>-57401</v>
      </c>
      <c r="V121" s="4">
        <v>-43736</v>
      </c>
      <c r="W121" s="8">
        <v>-55047</v>
      </c>
      <c r="X121" s="4">
        <v>-103846</v>
      </c>
      <c r="Y121" s="3">
        <f t="shared" si="10"/>
        <v>-45661</v>
      </c>
      <c r="Z121" s="4"/>
      <c r="AA121" s="4"/>
      <c r="AB121" s="4"/>
      <c r="AC121" s="4"/>
      <c r="AD121" s="4"/>
      <c r="AE121" s="15" t="s">
        <v>173</v>
      </c>
      <c r="AF121" s="8"/>
      <c r="AG121" s="4">
        <v>-16535</v>
      </c>
      <c r="AH121" s="4">
        <v>-19147</v>
      </c>
      <c r="AI121" s="4">
        <v>-35027</v>
      </c>
      <c r="AJ121" s="4">
        <v>-36394</v>
      </c>
      <c r="AK121" s="4">
        <v>-45661</v>
      </c>
    </row>
    <row r="122" spans="4:37">
      <c r="D122" s="15" t="s">
        <v>174</v>
      </c>
      <c r="E122" s="25"/>
      <c r="F122" s="25"/>
      <c r="G122" s="25"/>
      <c r="H122" s="5">
        <v>564</v>
      </c>
      <c r="I122" s="11">
        <v>27409</v>
      </c>
      <c r="J122" s="5">
        <v>2888</v>
      </c>
      <c r="K122" s="5">
        <v>1427</v>
      </c>
      <c r="L122" s="5">
        <v>20719</v>
      </c>
      <c r="M122" s="5">
        <v>8266</v>
      </c>
      <c r="N122" s="5">
        <v>38659</v>
      </c>
      <c r="O122" s="4">
        <v>652</v>
      </c>
      <c r="P122" s="4">
        <v>6838</v>
      </c>
      <c r="Q122" s="4">
        <v>6590</v>
      </c>
      <c r="R122" s="4">
        <v>1189</v>
      </c>
      <c r="S122" s="4">
        <v>0</v>
      </c>
      <c r="T122" s="4">
        <v>0</v>
      </c>
      <c r="U122" s="4">
        <v>21295</v>
      </c>
      <c r="V122" s="4">
        <v>0</v>
      </c>
      <c r="W122" s="8">
        <v>530</v>
      </c>
      <c r="X122" s="5">
        <v>784</v>
      </c>
      <c r="Y122" s="3">
        <f t="shared" si="10"/>
        <v>0</v>
      </c>
      <c r="Z122" s="5"/>
      <c r="AA122" s="5"/>
      <c r="AB122" s="5"/>
      <c r="AC122" s="5"/>
      <c r="AD122" s="5"/>
      <c r="AE122" s="15" t="s">
        <v>174</v>
      </c>
      <c r="AF122" s="8"/>
      <c r="AG122" s="5">
        <v>0</v>
      </c>
      <c r="AH122" s="5">
        <v>0</v>
      </c>
      <c r="AI122" s="5">
        <v>0</v>
      </c>
      <c r="AJ122" s="5">
        <v>0</v>
      </c>
      <c r="AK122" s="5">
        <v>0</v>
      </c>
    </row>
    <row r="123" spans="4:37">
      <c r="D123" s="15" t="s">
        <v>175</v>
      </c>
      <c r="E123" s="25"/>
      <c r="F123" s="25"/>
      <c r="G123" s="25"/>
      <c r="H123" s="4">
        <v>-6365</v>
      </c>
      <c r="I123" s="10">
        <v>-53614</v>
      </c>
      <c r="J123" s="4">
        <v>-30285</v>
      </c>
      <c r="K123" s="4">
        <v>-925</v>
      </c>
      <c r="L123" s="4">
        <v>-2554</v>
      </c>
      <c r="M123" s="4">
        <v>-12982</v>
      </c>
      <c r="N123" s="4">
        <v>-28641</v>
      </c>
      <c r="O123" s="4">
        <v>-7333</v>
      </c>
      <c r="P123" s="4">
        <v>-10703</v>
      </c>
      <c r="Q123" s="4">
        <v>-17994</v>
      </c>
      <c r="R123" s="4">
        <v>-10501</v>
      </c>
      <c r="S123" s="4">
        <v>-5911</v>
      </c>
      <c r="T123" s="4">
        <v>-28314</v>
      </c>
      <c r="U123" s="4">
        <v>-40714</v>
      </c>
      <c r="V123" s="4">
        <v>-12445</v>
      </c>
      <c r="W123" s="8">
        <v>-12439</v>
      </c>
      <c r="X123" s="4">
        <v>-21765</v>
      </c>
      <c r="Y123" s="3">
        <f t="shared" si="10"/>
        <v>-6395</v>
      </c>
      <c r="Z123" s="4"/>
      <c r="AA123" s="4"/>
      <c r="AB123" s="4"/>
      <c r="AC123" s="4"/>
      <c r="AD123" s="4"/>
      <c r="AE123" s="15" t="s">
        <v>175</v>
      </c>
      <c r="AF123" s="8"/>
      <c r="AG123" s="4">
        <v>-2183</v>
      </c>
      <c r="AH123" s="4">
        <v>-2550</v>
      </c>
      <c r="AI123" s="4">
        <v>-8485</v>
      </c>
      <c r="AJ123" s="4">
        <v>-10988</v>
      </c>
      <c r="AK123" s="4">
        <v>-6395</v>
      </c>
    </row>
    <row r="124" spans="4:37">
      <c r="D124" s="18" t="s">
        <v>176</v>
      </c>
      <c r="E124" s="28"/>
      <c r="F124" s="28"/>
      <c r="G124" s="28"/>
      <c r="H124" s="3">
        <v>72266</v>
      </c>
      <c r="I124" s="3">
        <v>-79287</v>
      </c>
      <c r="J124" s="3">
        <v>-142020</v>
      </c>
      <c r="K124" s="3">
        <v>-65333</v>
      </c>
      <c r="L124" s="3">
        <v>107305</v>
      </c>
      <c r="M124" s="3">
        <v>-133137</v>
      </c>
      <c r="N124" s="3">
        <v>55165</v>
      </c>
      <c r="O124" s="3">
        <v>94317</v>
      </c>
      <c r="P124" s="3">
        <v>168329</v>
      </c>
      <c r="Q124" s="3">
        <v>-258093</v>
      </c>
      <c r="R124" s="3">
        <v>385011</v>
      </c>
      <c r="S124" s="3">
        <v>309618</v>
      </c>
      <c r="T124" s="3">
        <v>36120</v>
      </c>
      <c r="U124" s="3">
        <v>-46883</v>
      </c>
      <c r="V124" s="3">
        <v>70086</v>
      </c>
      <c r="W124" s="3">
        <v>8187</v>
      </c>
      <c r="X124" s="3">
        <v>-238326</v>
      </c>
      <c r="Y124" s="3">
        <f t="shared" si="10"/>
        <v>303777</v>
      </c>
      <c r="Z124" s="3"/>
      <c r="AA124" s="3"/>
      <c r="AB124" s="3"/>
      <c r="AC124" s="3"/>
      <c r="AD124" s="3"/>
      <c r="AE124" s="18" t="s">
        <v>176</v>
      </c>
      <c r="AF124" s="8"/>
      <c r="AG124" s="3">
        <v>-45318</v>
      </c>
      <c r="AH124" s="3">
        <v>192421</v>
      </c>
      <c r="AI124" s="3">
        <v>474613</v>
      </c>
      <c r="AJ124" s="3">
        <v>317329</v>
      </c>
      <c r="AK124" s="3">
        <v>303777</v>
      </c>
    </row>
    <row r="125" spans="4:37">
      <c r="D125" s="12" t="s">
        <v>177</v>
      </c>
      <c r="E125" s="22"/>
      <c r="F125" s="22"/>
      <c r="G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t="s">
        <v>177</v>
      </c>
      <c r="AF125" s="8"/>
      <c r="AG125" s="2"/>
      <c r="AH125" s="2"/>
      <c r="AI125" s="2"/>
      <c r="AJ125" s="2"/>
      <c r="AK125" s="2"/>
    </row>
    <row r="126" spans="4:37" ht="30">
      <c r="D126" s="18" t="s">
        <v>178</v>
      </c>
      <c r="E126" s="28"/>
      <c r="F126" s="28"/>
      <c r="G126" s="28"/>
      <c r="H126" s="3">
        <v>-7512</v>
      </c>
      <c r="I126" s="3">
        <v>-73671</v>
      </c>
      <c r="J126" s="3">
        <v>-41453</v>
      </c>
      <c r="K126" s="3">
        <v>-123330</v>
      </c>
      <c r="L126" s="3">
        <v>-110140</v>
      </c>
      <c r="M126" s="3">
        <v>-61548</v>
      </c>
      <c r="N126" s="3">
        <v>-89871</v>
      </c>
      <c r="O126" s="3">
        <v>-66627</v>
      </c>
      <c r="P126" s="3">
        <v>-36052</v>
      </c>
      <c r="Q126" s="3">
        <v>-85258</v>
      </c>
      <c r="R126" s="3">
        <v>-40607</v>
      </c>
      <c r="S126" s="3">
        <v>-73919</v>
      </c>
      <c r="T126" s="3">
        <v>-34491</v>
      </c>
      <c r="U126" s="3">
        <v>-174290</v>
      </c>
      <c r="V126" s="3">
        <v>-80540</v>
      </c>
      <c r="W126" s="3">
        <v>-88435</v>
      </c>
      <c r="X126" s="3">
        <v>-216020</v>
      </c>
      <c r="Y126" s="3">
        <f t="shared" si="10"/>
        <v>-76953</v>
      </c>
      <c r="Z126" s="3"/>
      <c r="AA126" s="3"/>
      <c r="AB126" s="3"/>
      <c r="AC126" s="3"/>
      <c r="AD126" s="3"/>
      <c r="AE126" s="18" t="s">
        <v>178</v>
      </c>
      <c r="AF126" s="8"/>
      <c r="AG126" s="3">
        <v>-530298</v>
      </c>
      <c r="AH126" s="3">
        <v>-25042</v>
      </c>
      <c r="AI126" s="3">
        <v>-61430</v>
      </c>
      <c r="AJ126" s="3">
        <v>-155964</v>
      </c>
      <c r="AK126" s="3">
        <v>-76953</v>
      </c>
    </row>
    <row r="127" spans="4:37" ht="30">
      <c r="D127" s="18" t="s">
        <v>179</v>
      </c>
      <c r="E127" s="28"/>
      <c r="F127" s="28"/>
      <c r="G127" s="28"/>
      <c r="H127" s="3">
        <v>61</v>
      </c>
      <c r="I127" s="3">
        <v>0</v>
      </c>
      <c r="J127" s="3">
        <v>0</v>
      </c>
      <c r="K127" s="3">
        <v>0</v>
      </c>
      <c r="L127" s="3">
        <v>0</v>
      </c>
      <c r="M127" s="3">
        <v>145</v>
      </c>
      <c r="N127" s="3">
        <v>0</v>
      </c>
      <c r="O127" s="3">
        <v>0</v>
      </c>
      <c r="P127" s="3">
        <v>0</v>
      </c>
      <c r="Q127" s="3">
        <v>0</v>
      </c>
      <c r="R127" s="3">
        <v>-173200</v>
      </c>
      <c r="S127" s="3">
        <v>182</v>
      </c>
      <c r="T127" s="3">
        <v>389</v>
      </c>
      <c r="U127" s="3">
        <v>291</v>
      </c>
      <c r="V127" s="3">
        <v>1426</v>
      </c>
      <c r="W127" s="3">
        <v>257</v>
      </c>
      <c r="X127" s="2">
        <v>53</v>
      </c>
      <c r="Y127" s="3">
        <f t="shared" si="10"/>
        <v>218</v>
      </c>
      <c r="Z127" s="2"/>
      <c r="AA127" s="2"/>
      <c r="AB127" s="2"/>
      <c r="AC127" s="2"/>
      <c r="AD127" s="2"/>
      <c r="AE127" s="18" t="s">
        <v>179</v>
      </c>
      <c r="AF127" s="8"/>
      <c r="AG127" s="2">
        <v>0</v>
      </c>
      <c r="AH127" s="3">
        <v>3974</v>
      </c>
      <c r="AI127" s="3">
        <v>3956</v>
      </c>
      <c r="AJ127" s="2">
        <v>123</v>
      </c>
      <c r="AK127" s="2">
        <v>218</v>
      </c>
    </row>
    <row r="128" spans="4:37" ht="30">
      <c r="D128" s="18" t="s">
        <v>180</v>
      </c>
      <c r="E128" s="28"/>
      <c r="F128" s="28"/>
      <c r="G128" s="28"/>
      <c r="H128" s="3">
        <v>0</v>
      </c>
      <c r="I128" s="9">
        <v>0</v>
      </c>
      <c r="J128" s="3">
        <v>0</v>
      </c>
      <c r="K128" s="3">
        <v>0</v>
      </c>
      <c r="L128" s="3">
        <v>0</v>
      </c>
      <c r="M128" s="2">
        <v>0</v>
      </c>
      <c r="N128" s="3">
        <v>0</v>
      </c>
      <c r="O128" s="3">
        <v>0</v>
      </c>
      <c r="P128" s="3">
        <v>0</v>
      </c>
      <c r="Q128" s="3">
        <v>-529800</v>
      </c>
      <c r="R128" s="2">
        <v>0</v>
      </c>
      <c r="S128" s="3">
        <v>-246379</v>
      </c>
      <c r="T128" s="3">
        <v>-259539</v>
      </c>
      <c r="U128" s="3">
        <v>0</v>
      </c>
      <c r="V128" s="3">
        <v>0</v>
      </c>
      <c r="W128" s="8">
        <v>0</v>
      </c>
      <c r="X128" s="2">
        <v>0</v>
      </c>
      <c r="Y128" s="3">
        <f t="shared" si="10"/>
        <v>-5045</v>
      </c>
      <c r="Z128" s="2"/>
      <c r="AA128" s="2"/>
      <c r="AB128" s="2"/>
      <c r="AC128" s="2"/>
      <c r="AD128" s="2"/>
      <c r="AE128" s="18" t="s">
        <v>180</v>
      </c>
      <c r="AF128" s="8"/>
      <c r="AG128" s="2">
        <v>0</v>
      </c>
      <c r="AH128" s="2">
        <v>0</v>
      </c>
      <c r="AI128" s="2">
        <v>0</v>
      </c>
      <c r="AJ128" s="3">
        <v>-35034</v>
      </c>
      <c r="AK128" s="3">
        <v>-5045</v>
      </c>
    </row>
    <row r="129" spans="4:37" ht="30">
      <c r="D129" s="18" t="s">
        <v>181</v>
      </c>
      <c r="E129" s="28"/>
      <c r="F129" s="28"/>
      <c r="G129" s="28"/>
      <c r="H129" s="3">
        <v>0</v>
      </c>
      <c r="I129" s="9">
        <v>0</v>
      </c>
      <c r="J129" s="3">
        <v>0</v>
      </c>
      <c r="K129" s="3">
        <v>0</v>
      </c>
      <c r="L129" s="3">
        <v>0</v>
      </c>
      <c r="M129" s="3">
        <v>0</v>
      </c>
      <c r="N129" s="2">
        <v>0</v>
      </c>
      <c r="O129" s="2">
        <v>0</v>
      </c>
      <c r="P129" s="2">
        <v>0</v>
      </c>
      <c r="Q129" s="3">
        <v>0</v>
      </c>
      <c r="R129" s="3">
        <v>516800</v>
      </c>
      <c r="S129" s="3">
        <v>186200</v>
      </c>
      <c r="T129" s="3">
        <v>246379</v>
      </c>
      <c r="U129" s="3">
        <v>259539</v>
      </c>
      <c r="V129" s="3">
        <v>0</v>
      </c>
      <c r="W129" s="8">
        <v>0</v>
      </c>
      <c r="X129" s="2">
        <v>0</v>
      </c>
      <c r="Y129" s="3">
        <f t="shared" si="10"/>
        <v>30000</v>
      </c>
      <c r="Z129" s="2"/>
      <c r="AA129" s="2"/>
      <c r="AB129" s="2"/>
      <c r="AC129" s="2"/>
      <c r="AD129" s="2"/>
      <c r="AE129" s="18" t="s">
        <v>181</v>
      </c>
      <c r="AF129" s="8"/>
      <c r="AG129" s="2">
        <v>0</v>
      </c>
      <c r="AH129" s="2">
        <v>0</v>
      </c>
      <c r="AI129" s="2">
        <v>0</v>
      </c>
      <c r="AJ129" s="3">
        <v>2034</v>
      </c>
      <c r="AK129" s="3">
        <v>30000</v>
      </c>
    </row>
    <row r="130" spans="4:37">
      <c r="D130" s="18" t="s">
        <v>182</v>
      </c>
      <c r="E130" s="28"/>
      <c r="F130" s="28"/>
      <c r="G130" s="28"/>
      <c r="H130" s="2">
        <v>0</v>
      </c>
      <c r="I130" s="7">
        <v>0</v>
      </c>
      <c r="J130" s="2">
        <v>0</v>
      </c>
      <c r="K130" s="2">
        <v>0</v>
      </c>
      <c r="L130" s="2">
        <v>0</v>
      </c>
      <c r="M130" s="2">
        <v>0</v>
      </c>
      <c r="N130" s="2">
        <v>0</v>
      </c>
      <c r="O130" s="2">
        <v>0</v>
      </c>
      <c r="P130" s="2">
        <v>0</v>
      </c>
      <c r="Q130" s="2">
        <v>0</v>
      </c>
      <c r="R130" s="2">
        <v>0</v>
      </c>
      <c r="S130" s="2">
        <v>0</v>
      </c>
      <c r="T130" s="2">
        <v>0</v>
      </c>
      <c r="U130" s="2">
        <v>0</v>
      </c>
      <c r="V130" s="2">
        <v>0</v>
      </c>
      <c r="W130" s="8">
        <v>0</v>
      </c>
      <c r="X130" s="2">
        <v>0</v>
      </c>
      <c r="Y130" s="3">
        <f t="shared" si="10"/>
        <v>0</v>
      </c>
      <c r="Z130" s="2"/>
      <c r="AA130" s="2"/>
      <c r="AB130" s="2"/>
      <c r="AC130" s="2"/>
      <c r="AD130" s="2"/>
      <c r="AE130" s="18" t="s">
        <v>182</v>
      </c>
      <c r="AF130" s="8"/>
      <c r="AG130" s="2">
        <v>0</v>
      </c>
      <c r="AH130" s="2">
        <v>0</v>
      </c>
      <c r="AI130" s="2">
        <v>0</v>
      </c>
      <c r="AJ130" s="2">
        <v>0</v>
      </c>
      <c r="AK130" s="2">
        <v>0</v>
      </c>
    </row>
    <row r="131" spans="4:37">
      <c r="D131" s="18" t="s">
        <v>183</v>
      </c>
      <c r="E131" s="28"/>
      <c r="F131" s="28"/>
      <c r="G131" s="28"/>
      <c r="H131" s="2">
        <v>0</v>
      </c>
      <c r="I131" s="7">
        <v>0</v>
      </c>
      <c r="J131" s="2">
        <v>0</v>
      </c>
      <c r="K131" s="2">
        <v>0</v>
      </c>
      <c r="L131" s="2">
        <v>0</v>
      </c>
      <c r="M131" s="2">
        <v>0</v>
      </c>
      <c r="N131" s="2">
        <v>0</v>
      </c>
      <c r="O131" s="2">
        <v>0</v>
      </c>
      <c r="P131" s="2">
        <v>0</v>
      </c>
      <c r="Q131" s="2">
        <v>0</v>
      </c>
      <c r="R131" s="2">
        <v>0</v>
      </c>
      <c r="S131" s="2">
        <v>0</v>
      </c>
      <c r="T131" s="2">
        <v>0</v>
      </c>
      <c r="U131" s="2">
        <v>0</v>
      </c>
      <c r="V131" s="2">
        <v>0</v>
      </c>
      <c r="W131" s="8">
        <v>0</v>
      </c>
      <c r="X131" s="2">
        <v>0</v>
      </c>
      <c r="Y131" s="3">
        <f t="shared" si="10"/>
        <v>0</v>
      </c>
      <c r="Z131" s="2"/>
      <c r="AA131" s="2"/>
      <c r="AB131" s="2"/>
      <c r="AC131" s="2"/>
      <c r="AD131" s="2"/>
      <c r="AE131" s="18" t="s">
        <v>183</v>
      </c>
      <c r="AF131" s="8"/>
      <c r="AG131" s="2">
        <v>0</v>
      </c>
      <c r="AH131" s="2">
        <v>0</v>
      </c>
      <c r="AI131" s="2">
        <v>0</v>
      </c>
      <c r="AJ131" s="2">
        <v>0</v>
      </c>
      <c r="AK131" s="2">
        <v>0</v>
      </c>
    </row>
    <row r="132" spans="4:37">
      <c r="D132" s="18" t="s">
        <v>184</v>
      </c>
      <c r="E132" s="28"/>
      <c r="F132" s="28"/>
      <c r="G132" s="28"/>
      <c r="H132" s="2">
        <v>0</v>
      </c>
      <c r="I132" s="7">
        <v>0</v>
      </c>
      <c r="J132" s="2">
        <v>0</v>
      </c>
      <c r="K132" s="3">
        <v>0</v>
      </c>
      <c r="L132" s="3">
        <v>0</v>
      </c>
      <c r="M132" s="3">
        <v>0</v>
      </c>
      <c r="N132" s="3">
        <v>0</v>
      </c>
      <c r="O132" s="2">
        <v>0</v>
      </c>
      <c r="P132" s="2">
        <v>0</v>
      </c>
      <c r="Q132" s="3">
        <v>0</v>
      </c>
      <c r="R132" s="3">
        <v>0</v>
      </c>
      <c r="S132" s="3">
        <v>0</v>
      </c>
      <c r="T132" s="3">
        <v>0</v>
      </c>
      <c r="U132" s="3">
        <v>0</v>
      </c>
      <c r="V132" s="3">
        <v>0</v>
      </c>
      <c r="W132" s="8">
        <v>0</v>
      </c>
      <c r="X132" s="2">
        <v>0</v>
      </c>
      <c r="Y132" s="3">
        <f t="shared" si="10"/>
        <v>0</v>
      </c>
      <c r="Z132" s="2"/>
      <c r="AA132" s="2"/>
      <c r="AB132" s="2"/>
      <c r="AC132" s="2"/>
      <c r="AD132" s="2"/>
      <c r="AE132" s="18" t="s">
        <v>184</v>
      </c>
      <c r="AF132" s="8"/>
      <c r="AG132" s="2">
        <v>0</v>
      </c>
      <c r="AH132" s="2">
        <v>0</v>
      </c>
      <c r="AI132" s="2">
        <v>0</v>
      </c>
      <c r="AJ132" s="2">
        <v>0</v>
      </c>
      <c r="AK132" s="2">
        <v>0</v>
      </c>
    </row>
    <row r="133" spans="4:37">
      <c r="D133" s="18" t="s">
        <v>185</v>
      </c>
      <c r="E133" s="28"/>
      <c r="F133" s="28"/>
      <c r="G133" s="28"/>
      <c r="H133" s="3">
        <v>0</v>
      </c>
      <c r="I133" s="7">
        <v>0</v>
      </c>
      <c r="J133" s="2">
        <v>0</v>
      </c>
      <c r="K133" s="3">
        <v>0</v>
      </c>
      <c r="L133" s="2">
        <v>0</v>
      </c>
      <c r="M133" s="2">
        <v>0</v>
      </c>
      <c r="N133" s="2">
        <v>0</v>
      </c>
      <c r="O133" s="3">
        <v>0</v>
      </c>
      <c r="P133" s="3">
        <v>0</v>
      </c>
      <c r="Q133" s="3">
        <v>0</v>
      </c>
      <c r="R133" s="3">
        <v>0</v>
      </c>
      <c r="S133" s="3">
        <v>0</v>
      </c>
      <c r="T133" s="2">
        <v>0</v>
      </c>
      <c r="U133" s="3">
        <v>0</v>
      </c>
      <c r="V133" s="2">
        <v>0</v>
      </c>
      <c r="W133" s="8">
        <v>0</v>
      </c>
      <c r="X133" s="2">
        <v>0</v>
      </c>
      <c r="Y133" s="3">
        <f t="shared" si="10"/>
        <v>0</v>
      </c>
      <c r="Z133" s="2"/>
      <c r="AA133" s="2"/>
      <c r="AB133" s="2"/>
      <c r="AC133" s="2"/>
      <c r="AD133" s="2"/>
      <c r="AE133" s="18" t="s">
        <v>185</v>
      </c>
      <c r="AF133" s="8"/>
      <c r="AG133" s="2">
        <v>0</v>
      </c>
      <c r="AH133" s="2">
        <v>0</v>
      </c>
      <c r="AI133" s="2">
        <v>0</v>
      </c>
      <c r="AJ133" s="2">
        <v>0</v>
      </c>
      <c r="AK133" s="2">
        <v>0</v>
      </c>
    </row>
    <row r="134" spans="4:37">
      <c r="D134" s="18" t="s">
        <v>186</v>
      </c>
      <c r="E134" s="28"/>
      <c r="F134" s="28"/>
      <c r="G134" s="28"/>
      <c r="H134" s="2">
        <v>0</v>
      </c>
      <c r="I134" s="7">
        <v>0</v>
      </c>
      <c r="J134" s="2">
        <v>0</v>
      </c>
      <c r="K134" s="2">
        <v>0</v>
      </c>
      <c r="L134" s="2">
        <v>0</v>
      </c>
      <c r="M134" s="2">
        <v>0</v>
      </c>
      <c r="N134" s="2">
        <v>0</v>
      </c>
      <c r="O134" s="2">
        <v>0</v>
      </c>
      <c r="P134" s="2">
        <v>0</v>
      </c>
      <c r="Q134" s="2">
        <v>0</v>
      </c>
      <c r="R134" s="2">
        <v>0</v>
      </c>
      <c r="S134" s="2">
        <v>0</v>
      </c>
      <c r="T134" s="2">
        <v>0</v>
      </c>
      <c r="U134" s="2">
        <v>0</v>
      </c>
      <c r="V134" s="2">
        <v>0</v>
      </c>
      <c r="W134" s="8">
        <v>0</v>
      </c>
      <c r="X134" s="2">
        <v>0</v>
      </c>
      <c r="Y134" s="3">
        <f t="shared" si="10"/>
        <v>0</v>
      </c>
      <c r="Z134" s="2"/>
      <c r="AA134" s="2"/>
      <c r="AB134" s="2"/>
      <c r="AC134" s="2"/>
      <c r="AD134" s="2"/>
      <c r="AE134" s="18" t="s">
        <v>186</v>
      </c>
      <c r="AF134" s="8"/>
      <c r="AG134" s="2">
        <v>0</v>
      </c>
      <c r="AH134" s="3">
        <v>2234</v>
      </c>
      <c r="AI134" s="2">
        <v>0</v>
      </c>
      <c r="AJ134" s="2">
        <v>0</v>
      </c>
      <c r="AK134" s="2">
        <v>0</v>
      </c>
    </row>
    <row r="135" spans="4:37" ht="30">
      <c r="D135" s="18" t="s">
        <v>187</v>
      </c>
      <c r="E135" s="28"/>
      <c r="F135" s="28"/>
      <c r="G135" s="28"/>
      <c r="H135" s="3">
        <v>0</v>
      </c>
      <c r="I135" s="9">
        <v>0</v>
      </c>
      <c r="J135" s="3">
        <v>799</v>
      </c>
      <c r="K135" s="3">
        <v>3298</v>
      </c>
      <c r="L135" s="3">
        <v>2923</v>
      </c>
      <c r="M135" s="2">
        <v>3937</v>
      </c>
      <c r="N135" s="3">
        <v>5612</v>
      </c>
      <c r="O135" s="3">
        <v>3222</v>
      </c>
      <c r="P135" s="3">
        <v>19589</v>
      </c>
      <c r="Q135" s="3">
        <v>21308</v>
      </c>
      <c r="R135" s="3">
        <v>30997</v>
      </c>
      <c r="S135" s="3">
        <v>13887</v>
      </c>
      <c r="T135" s="3">
        <v>15457</v>
      </c>
      <c r="U135" s="3">
        <v>10411</v>
      </c>
      <c r="V135" s="3">
        <v>3428</v>
      </c>
      <c r="W135" s="8">
        <v>5015</v>
      </c>
      <c r="X135" s="3">
        <v>1896</v>
      </c>
      <c r="Y135" s="3">
        <f t="shared" si="10"/>
        <v>3530</v>
      </c>
      <c r="Z135" s="3"/>
      <c r="AA135" s="3"/>
      <c r="AB135" s="3"/>
      <c r="AC135" s="3"/>
      <c r="AD135" s="3"/>
      <c r="AE135" s="18" t="s">
        <v>187</v>
      </c>
      <c r="AF135" s="8"/>
      <c r="AG135" s="3">
        <v>1685</v>
      </c>
      <c r="AH135" s="2">
        <v>0</v>
      </c>
      <c r="AI135" s="3">
        <v>1957</v>
      </c>
      <c r="AJ135" s="2">
        <v>0</v>
      </c>
      <c r="AK135" s="3">
        <v>3530</v>
      </c>
    </row>
    <row r="136" spans="4:37" ht="30">
      <c r="D136" s="18" t="s">
        <v>188</v>
      </c>
      <c r="E136" s="28"/>
      <c r="F136" s="28"/>
      <c r="G136" s="28"/>
      <c r="H136" s="2">
        <v>0</v>
      </c>
      <c r="I136" s="7">
        <v>0</v>
      </c>
      <c r="J136" s="2">
        <v>0</v>
      </c>
      <c r="K136" s="2">
        <v>0</v>
      </c>
      <c r="L136" s="2">
        <v>0</v>
      </c>
      <c r="M136" s="2">
        <v>0</v>
      </c>
      <c r="N136" s="2">
        <v>0</v>
      </c>
      <c r="O136" s="3">
        <v>0</v>
      </c>
      <c r="P136" s="3">
        <v>0</v>
      </c>
      <c r="Q136" s="3">
        <v>0</v>
      </c>
      <c r="R136" s="3">
        <v>0</v>
      </c>
      <c r="S136" s="2">
        <v>0</v>
      </c>
      <c r="T136" s="2">
        <v>0</v>
      </c>
      <c r="U136" s="2">
        <v>0</v>
      </c>
      <c r="V136" s="2">
        <v>0</v>
      </c>
      <c r="W136" s="8">
        <v>0</v>
      </c>
      <c r="X136" s="2">
        <v>0</v>
      </c>
      <c r="Y136" s="3">
        <f t="shared" si="10"/>
        <v>0</v>
      </c>
      <c r="Z136" s="2"/>
      <c r="AA136" s="2"/>
      <c r="AB136" s="2"/>
      <c r="AC136" s="2"/>
      <c r="AD136" s="2"/>
      <c r="AE136" s="18" t="s">
        <v>188</v>
      </c>
      <c r="AF136" s="8"/>
      <c r="AG136" s="2">
        <v>0</v>
      </c>
      <c r="AH136" s="2">
        <v>0</v>
      </c>
      <c r="AI136" s="2">
        <v>0</v>
      </c>
      <c r="AJ136" s="2">
        <v>0</v>
      </c>
      <c r="AK136" s="2">
        <v>0</v>
      </c>
    </row>
    <row r="137" spans="4:37">
      <c r="D137" s="18" t="s">
        <v>189</v>
      </c>
      <c r="E137" s="28"/>
      <c r="F137" s="28"/>
      <c r="G137" s="28"/>
      <c r="H137" s="3">
        <v>-7450</v>
      </c>
      <c r="I137" s="9">
        <v>-73671</v>
      </c>
      <c r="J137" s="3">
        <v>-40655</v>
      </c>
      <c r="K137" s="3">
        <v>-120032</v>
      </c>
      <c r="L137" s="3">
        <v>-107217</v>
      </c>
      <c r="M137" s="3">
        <v>-57467</v>
      </c>
      <c r="N137" s="3">
        <v>-84259</v>
      </c>
      <c r="O137" s="3">
        <v>-63405</v>
      </c>
      <c r="P137" s="3">
        <v>-16463</v>
      </c>
      <c r="Q137" s="3">
        <v>-593750</v>
      </c>
      <c r="R137" s="3">
        <v>333990</v>
      </c>
      <c r="S137" s="3">
        <v>-120029</v>
      </c>
      <c r="T137" s="3">
        <v>-31806</v>
      </c>
      <c r="U137" s="3">
        <v>95952</v>
      </c>
      <c r="V137" s="3">
        <v>-75685</v>
      </c>
      <c r="W137" s="8">
        <v>-83164</v>
      </c>
      <c r="X137" s="3">
        <v>-214071</v>
      </c>
      <c r="Y137" s="3">
        <f t="shared" si="10"/>
        <v>-48250</v>
      </c>
      <c r="Z137" s="3"/>
      <c r="AA137" s="3"/>
      <c r="AB137" s="3"/>
      <c r="AC137" s="3"/>
      <c r="AD137" s="3"/>
      <c r="AE137" s="18" t="s">
        <v>189</v>
      </c>
      <c r="AF137" s="8"/>
      <c r="AG137" s="3">
        <v>-528614</v>
      </c>
      <c r="AH137" s="3">
        <v>-18834</v>
      </c>
      <c r="AI137" s="3">
        <v>-55517</v>
      </c>
      <c r="AJ137" s="3">
        <v>-188841</v>
      </c>
      <c r="AK137" s="3">
        <v>-48250</v>
      </c>
    </row>
    <row r="138" spans="4:37">
      <c r="D138" s="12" t="s">
        <v>190</v>
      </c>
      <c r="E138" s="22"/>
      <c r="F138" s="22"/>
      <c r="G138" s="22"/>
      <c r="H138" s="2"/>
      <c r="I138" s="7"/>
      <c r="J138" s="2"/>
      <c r="K138" s="2"/>
      <c r="L138" s="2"/>
      <c r="M138" s="2"/>
      <c r="N138" s="2"/>
      <c r="O138" s="2"/>
      <c r="P138" s="2"/>
      <c r="Q138" s="2"/>
      <c r="R138" s="2"/>
      <c r="S138" s="2"/>
      <c r="T138" s="2"/>
      <c r="U138" s="2"/>
      <c r="V138" s="2"/>
      <c r="W138" s="8"/>
      <c r="X138" s="2"/>
      <c r="Y138" s="3">
        <f t="shared" si="10"/>
        <v>0</v>
      </c>
      <c r="Z138" s="2"/>
      <c r="AA138" s="2"/>
      <c r="AB138" s="2"/>
      <c r="AC138" s="2"/>
      <c r="AD138" s="2"/>
      <c r="AE138" s="12" t="s">
        <v>190</v>
      </c>
      <c r="AF138" s="8"/>
      <c r="AG138" s="2"/>
      <c r="AH138" s="2"/>
      <c r="AI138" s="2"/>
      <c r="AJ138" s="2"/>
      <c r="AK138" s="2"/>
    </row>
    <row r="139" spans="4:37" ht="30">
      <c r="D139" s="18" t="s">
        <v>191</v>
      </c>
      <c r="E139" s="28"/>
      <c r="F139" s="28"/>
      <c r="G139" s="28"/>
      <c r="H139" s="3">
        <v>0</v>
      </c>
      <c r="I139" s="9">
        <v>0</v>
      </c>
      <c r="J139" s="2">
        <v>212927</v>
      </c>
      <c r="K139" s="3">
        <v>0</v>
      </c>
      <c r="L139" s="3">
        <v>0</v>
      </c>
      <c r="M139" s="2">
        <v>0</v>
      </c>
      <c r="N139" s="2">
        <v>0</v>
      </c>
      <c r="O139" s="2">
        <v>0</v>
      </c>
      <c r="P139" s="2">
        <v>0</v>
      </c>
      <c r="Q139" s="3">
        <v>0</v>
      </c>
      <c r="R139" s="3">
        <v>0</v>
      </c>
      <c r="S139" s="3">
        <v>0</v>
      </c>
      <c r="T139" s="3">
        <v>0</v>
      </c>
      <c r="U139" s="3">
        <v>0</v>
      </c>
      <c r="V139" s="3">
        <v>0</v>
      </c>
      <c r="W139" s="8">
        <v>0</v>
      </c>
      <c r="X139" s="3">
        <v>5750</v>
      </c>
      <c r="Y139" s="3">
        <f t="shared" si="10"/>
        <v>0</v>
      </c>
      <c r="Z139" s="3"/>
      <c r="AA139" s="3"/>
      <c r="AB139" s="3"/>
      <c r="AC139" s="3"/>
      <c r="AD139" s="3"/>
      <c r="AE139" s="18" t="s">
        <v>191</v>
      </c>
      <c r="AF139" s="8"/>
      <c r="AG139" s="2">
        <v>0</v>
      </c>
      <c r="AH139" s="3">
        <v>99746</v>
      </c>
      <c r="AI139" s="2">
        <v>0</v>
      </c>
      <c r="AJ139" s="2">
        <v>0</v>
      </c>
      <c r="AK139" s="2">
        <v>0</v>
      </c>
    </row>
    <row r="140" spans="4:37" ht="30">
      <c r="D140" s="18" t="s">
        <v>192</v>
      </c>
      <c r="E140" s="28"/>
      <c r="F140" s="28"/>
      <c r="G140" s="28"/>
      <c r="H140" s="2">
        <v>0</v>
      </c>
      <c r="I140" s="7">
        <v>0</v>
      </c>
      <c r="J140" s="2">
        <v>0</v>
      </c>
      <c r="K140" s="2">
        <v>0</v>
      </c>
      <c r="L140" s="2">
        <v>0</v>
      </c>
      <c r="M140" s="2">
        <v>0</v>
      </c>
      <c r="N140" s="2">
        <v>0</v>
      </c>
      <c r="O140" s="2">
        <v>0</v>
      </c>
      <c r="P140" s="2">
        <v>0</v>
      </c>
      <c r="Q140" s="2">
        <v>0</v>
      </c>
      <c r="R140" s="3">
        <v>0</v>
      </c>
      <c r="S140" s="2">
        <v>0</v>
      </c>
      <c r="T140" s="2">
        <v>0</v>
      </c>
      <c r="U140" s="2">
        <v>0</v>
      </c>
      <c r="V140" s="2">
        <v>0</v>
      </c>
      <c r="W140" s="8">
        <v>0</v>
      </c>
      <c r="X140" s="2">
        <v>0</v>
      </c>
      <c r="Y140" s="3">
        <f t="shared" si="10"/>
        <v>0</v>
      </c>
      <c r="Z140" s="2"/>
      <c r="AA140" s="2"/>
      <c r="AB140" s="2"/>
      <c r="AC140" s="2"/>
      <c r="AD140" s="2"/>
      <c r="AE140" s="18" t="s">
        <v>192</v>
      </c>
      <c r="AF140" s="8"/>
      <c r="AG140" s="2">
        <v>0</v>
      </c>
      <c r="AH140" s="2">
        <v>0</v>
      </c>
      <c r="AI140" s="2">
        <v>0</v>
      </c>
      <c r="AJ140" s="2">
        <v>0</v>
      </c>
      <c r="AK140" s="2">
        <v>0</v>
      </c>
    </row>
    <row r="141" spans="4:37">
      <c r="D141" s="18" t="s">
        <v>193</v>
      </c>
      <c r="E141" s="28"/>
      <c r="F141" s="28"/>
      <c r="G141" s="28"/>
      <c r="H141" s="3">
        <v>125665</v>
      </c>
      <c r="I141" s="9">
        <v>288406</v>
      </c>
      <c r="J141" s="3">
        <v>572962</v>
      </c>
      <c r="K141" s="3">
        <v>512019</v>
      </c>
      <c r="L141" s="3">
        <v>657519</v>
      </c>
      <c r="M141" s="3">
        <v>997796</v>
      </c>
      <c r="N141" s="3">
        <v>1377178</v>
      </c>
      <c r="O141" s="3">
        <v>1568373</v>
      </c>
      <c r="P141" s="3">
        <v>1702628</v>
      </c>
      <c r="Q141" s="3">
        <v>2674996</v>
      </c>
      <c r="R141" s="3">
        <v>2382459</v>
      </c>
      <c r="S141" s="3">
        <v>2552793</v>
      </c>
      <c r="T141" s="3">
        <v>2655464</v>
      </c>
      <c r="U141" s="3">
        <v>2837789</v>
      </c>
      <c r="V141" s="3">
        <v>2898445</v>
      </c>
      <c r="W141" s="8">
        <v>3105738</v>
      </c>
      <c r="X141" s="3">
        <v>3351330</v>
      </c>
      <c r="Y141" s="3">
        <f t="shared" si="10"/>
        <v>1797986</v>
      </c>
      <c r="Z141" s="3"/>
      <c r="AA141" s="3"/>
      <c r="AB141" s="3"/>
      <c r="AC141" s="3"/>
      <c r="AD141" s="3"/>
      <c r="AE141" s="18" t="s">
        <v>193</v>
      </c>
      <c r="AF141" s="8"/>
      <c r="AG141" s="3">
        <v>1186808</v>
      </c>
      <c r="AH141" s="3">
        <v>919526</v>
      </c>
      <c r="AI141" s="3">
        <v>1689935</v>
      </c>
      <c r="AJ141" s="3">
        <v>1993740</v>
      </c>
      <c r="AK141" s="3">
        <v>1797986</v>
      </c>
    </row>
    <row r="142" spans="4:37">
      <c r="D142" s="18" t="s">
        <v>194</v>
      </c>
      <c r="E142" s="28"/>
      <c r="F142" s="28"/>
      <c r="G142" s="28"/>
      <c r="H142" s="3">
        <v>-136009</v>
      </c>
      <c r="I142" s="9">
        <v>-157752</v>
      </c>
      <c r="J142" s="3">
        <v>-454001</v>
      </c>
      <c r="K142" s="3">
        <v>-466741</v>
      </c>
      <c r="L142" s="3">
        <v>-555292</v>
      </c>
      <c r="M142" s="3">
        <v>-873749</v>
      </c>
      <c r="N142" s="3">
        <v>-1194840</v>
      </c>
      <c r="O142" s="3">
        <v>-1481561</v>
      </c>
      <c r="P142" s="3">
        <v>-1560480</v>
      </c>
      <c r="Q142" s="3">
        <v>-2214665</v>
      </c>
      <c r="R142" s="3">
        <v>-2730449</v>
      </c>
      <c r="S142" s="3">
        <v>-2620857</v>
      </c>
      <c r="T142" s="3">
        <v>-2571932</v>
      </c>
      <c r="U142" s="3">
        <v>-2762605</v>
      </c>
      <c r="V142" s="3">
        <v>-2753906</v>
      </c>
      <c r="W142" s="8">
        <v>-2651543</v>
      </c>
      <c r="X142" s="3">
        <v>-2904307</v>
      </c>
      <c r="Y142" s="3">
        <f t="shared" si="10"/>
        <v>-1650393</v>
      </c>
      <c r="Z142" s="3"/>
      <c r="AA142" s="3"/>
      <c r="AB142" s="3"/>
      <c r="AC142" s="3"/>
      <c r="AD142" s="3"/>
      <c r="AE142" s="18" t="s">
        <v>194</v>
      </c>
      <c r="AF142" s="8"/>
      <c r="AG142" s="3">
        <v>-695526</v>
      </c>
      <c r="AH142" s="3">
        <v>-1065055</v>
      </c>
      <c r="AI142" s="3">
        <v>-1953523</v>
      </c>
      <c r="AJ142" s="3">
        <v>-2058152</v>
      </c>
      <c r="AK142" s="3">
        <v>-1650393</v>
      </c>
    </row>
    <row r="143" spans="4:37">
      <c r="D143" s="18" t="s">
        <v>195</v>
      </c>
      <c r="E143" s="28"/>
      <c r="F143" s="28"/>
      <c r="G143" s="28"/>
      <c r="H143" s="2">
        <v>0</v>
      </c>
      <c r="I143" s="7">
        <v>0</v>
      </c>
      <c r="J143" s="2">
        <v>0</v>
      </c>
      <c r="K143" s="2">
        <v>0</v>
      </c>
      <c r="L143" s="2">
        <v>0</v>
      </c>
      <c r="M143" s="2">
        <v>0</v>
      </c>
      <c r="N143" s="2">
        <v>0</v>
      </c>
      <c r="O143" s="2">
        <v>0</v>
      </c>
      <c r="P143" s="2">
        <v>0</v>
      </c>
      <c r="Q143" s="2">
        <v>0</v>
      </c>
      <c r="R143" s="2">
        <v>0</v>
      </c>
      <c r="S143" s="2">
        <v>0</v>
      </c>
      <c r="T143" s="3">
        <v>0</v>
      </c>
      <c r="U143" s="3">
        <v>0</v>
      </c>
      <c r="V143" s="3">
        <v>0</v>
      </c>
      <c r="W143" s="8">
        <v>0</v>
      </c>
      <c r="X143" s="2">
        <v>0</v>
      </c>
      <c r="Y143" s="3">
        <f t="shared" si="10"/>
        <v>0</v>
      </c>
      <c r="Z143" s="2"/>
      <c r="AA143" s="2"/>
      <c r="AB143" s="2"/>
      <c r="AC143" s="2"/>
      <c r="AD143" s="2"/>
      <c r="AE143" s="18" t="s">
        <v>195</v>
      </c>
      <c r="AF143" s="8"/>
      <c r="AG143" s="2">
        <v>0</v>
      </c>
      <c r="AH143" s="2">
        <v>0</v>
      </c>
      <c r="AI143" s="2">
        <v>0</v>
      </c>
      <c r="AJ143" s="2">
        <v>0</v>
      </c>
      <c r="AK143" s="2">
        <v>0</v>
      </c>
    </row>
    <row r="144" spans="4:37">
      <c r="D144" s="18" t="s">
        <v>196</v>
      </c>
      <c r="E144" s="28"/>
      <c r="F144" s="28"/>
      <c r="G144" s="28"/>
      <c r="H144" s="2">
        <v>0</v>
      </c>
      <c r="I144" s="7">
        <v>0</v>
      </c>
      <c r="J144" s="2">
        <v>0</v>
      </c>
      <c r="K144" s="2">
        <v>0</v>
      </c>
      <c r="L144" s="2">
        <v>0</v>
      </c>
      <c r="M144" s="2">
        <v>0</v>
      </c>
      <c r="N144" s="2">
        <v>0</v>
      </c>
      <c r="O144" s="2">
        <v>0</v>
      </c>
      <c r="P144" s="2">
        <v>0</v>
      </c>
      <c r="Q144" s="2">
        <v>0</v>
      </c>
      <c r="R144" s="2">
        <v>0</v>
      </c>
      <c r="S144" s="2">
        <v>0</v>
      </c>
      <c r="T144" s="2">
        <v>0</v>
      </c>
      <c r="U144" s="2">
        <v>0</v>
      </c>
      <c r="V144" s="2">
        <v>0</v>
      </c>
      <c r="W144" s="8">
        <v>0</v>
      </c>
      <c r="X144" s="2">
        <v>0</v>
      </c>
      <c r="Y144" s="3">
        <f t="shared" si="10"/>
        <v>0</v>
      </c>
      <c r="Z144" s="2"/>
      <c r="AA144" s="2"/>
      <c r="AB144" s="2"/>
      <c r="AC144" s="2"/>
      <c r="AD144" s="2"/>
      <c r="AE144" s="18" t="s">
        <v>196</v>
      </c>
      <c r="AF144" s="8"/>
      <c r="AG144" s="2">
        <v>0</v>
      </c>
      <c r="AH144" s="2">
        <v>0</v>
      </c>
      <c r="AI144" s="2">
        <v>0</v>
      </c>
      <c r="AJ144" s="2">
        <v>0</v>
      </c>
      <c r="AK144" s="2">
        <v>0</v>
      </c>
    </row>
    <row r="145" spans="4:37">
      <c r="D145" s="18" t="s">
        <v>197</v>
      </c>
      <c r="E145" s="28"/>
      <c r="F145" s="28"/>
      <c r="G145" s="28"/>
      <c r="H145" s="2">
        <v>0</v>
      </c>
      <c r="I145" s="7">
        <v>0</v>
      </c>
      <c r="J145" s="2">
        <v>0</v>
      </c>
      <c r="K145" s="2">
        <v>0</v>
      </c>
      <c r="L145" s="2">
        <v>0</v>
      </c>
      <c r="M145" s="2">
        <v>0</v>
      </c>
      <c r="N145" s="2">
        <v>0</v>
      </c>
      <c r="O145" s="2">
        <v>0</v>
      </c>
      <c r="P145" s="2">
        <v>0</v>
      </c>
      <c r="Q145" s="2">
        <v>0</v>
      </c>
      <c r="R145" s="2">
        <v>0</v>
      </c>
      <c r="S145" s="2">
        <v>0</v>
      </c>
      <c r="T145" s="2">
        <v>0</v>
      </c>
      <c r="U145" s="2">
        <v>0</v>
      </c>
      <c r="V145" s="2">
        <v>0</v>
      </c>
      <c r="W145" s="8">
        <v>0</v>
      </c>
      <c r="X145" s="2">
        <v>0</v>
      </c>
      <c r="Y145" s="3">
        <f t="shared" si="10"/>
        <v>0</v>
      </c>
      <c r="Z145" s="2"/>
      <c r="AA145" s="2"/>
      <c r="AB145" s="2"/>
      <c r="AC145" s="2"/>
      <c r="AD145" s="2"/>
      <c r="AE145" s="18" t="s">
        <v>197</v>
      </c>
      <c r="AF145" s="8"/>
      <c r="AG145" s="2">
        <v>0</v>
      </c>
      <c r="AH145" s="2">
        <v>0</v>
      </c>
      <c r="AI145" s="2">
        <v>0</v>
      </c>
      <c r="AJ145" s="2">
        <v>0</v>
      </c>
      <c r="AK145" s="2">
        <v>0</v>
      </c>
    </row>
    <row r="146" spans="4:37">
      <c r="D146" s="18" t="s">
        <v>198</v>
      </c>
      <c r="E146" s="28"/>
      <c r="F146" s="28"/>
      <c r="G146" s="28"/>
      <c r="H146" s="3">
        <v>-9435</v>
      </c>
      <c r="I146" s="9">
        <v>0</v>
      </c>
      <c r="J146" s="3">
        <v>-13455</v>
      </c>
      <c r="K146" s="3">
        <v>19550</v>
      </c>
      <c r="L146" s="3">
        <v>-23000</v>
      </c>
      <c r="M146" s="3">
        <v>-23000</v>
      </c>
      <c r="N146" s="3">
        <v>-31050</v>
      </c>
      <c r="O146" s="3">
        <v>-34500</v>
      </c>
      <c r="P146" s="3">
        <v>-34500</v>
      </c>
      <c r="Q146" s="3">
        <v>-40250</v>
      </c>
      <c r="R146" s="3">
        <v>-40250</v>
      </c>
      <c r="S146" s="3">
        <v>-46000</v>
      </c>
      <c r="T146" s="3">
        <v>-51750</v>
      </c>
      <c r="U146" s="3">
        <v>-63250</v>
      </c>
      <c r="V146" s="3">
        <v>-57500</v>
      </c>
      <c r="W146" s="8">
        <v>-57500</v>
      </c>
      <c r="X146" s="3">
        <v>-30187</v>
      </c>
      <c r="Y146" s="3">
        <f t="shared" si="10"/>
        <v>-314975</v>
      </c>
      <c r="Z146" s="3"/>
      <c r="AA146" s="3"/>
      <c r="AB146" s="3"/>
      <c r="AC146" s="3"/>
      <c r="AD146" s="3"/>
      <c r="AE146" s="18" t="s">
        <v>198</v>
      </c>
      <c r="AF146" s="8"/>
      <c r="AG146" s="2">
        <v>0</v>
      </c>
      <c r="AH146" s="2">
        <v>0</v>
      </c>
      <c r="AI146" s="3">
        <v>-109753</v>
      </c>
      <c r="AJ146" s="3">
        <v>-167987</v>
      </c>
      <c r="AK146" s="3">
        <v>-314975</v>
      </c>
    </row>
    <row r="147" spans="4:37" ht="30">
      <c r="D147" s="18" t="s">
        <v>199</v>
      </c>
      <c r="E147" s="28"/>
      <c r="F147" s="28"/>
      <c r="G147" s="28"/>
      <c r="H147" s="2">
        <v>0</v>
      </c>
      <c r="I147" s="7">
        <v>0</v>
      </c>
      <c r="J147" s="2">
        <v>0</v>
      </c>
      <c r="K147" s="2">
        <v>0</v>
      </c>
      <c r="L147" s="2">
        <v>0</v>
      </c>
      <c r="M147" s="2">
        <v>0</v>
      </c>
      <c r="N147" s="2">
        <v>0</v>
      </c>
      <c r="O147" s="2">
        <v>0</v>
      </c>
      <c r="P147" s="2">
        <v>0</v>
      </c>
      <c r="Q147" s="2">
        <v>0</v>
      </c>
      <c r="R147" s="2">
        <v>0</v>
      </c>
      <c r="S147" s="2">
        <v>0</v>
      </c>
      <c r="T147" s="2">
        <v>0</v>
      </c>
      <c r="U147" s="2">
        <v>0</v>
      </c>
      <c r="V147" s="2">
        <v>0</v>
      </c>
      <c r="W147" s="8">
        <v>0</v>
      </c>
      <c r="X147" s="2">
        <v>0</v>
      </c>
      <c r="Y147" s="3">
        <f t="shared" si="10"/>
        <v>3000</v>
      </c>
      <c r="Z147" s="2"/>
      <c r="AA147" s="2"/>
      <c r="AB147" s="2"/>
      <c r="AC147" s="2"/>
      <c r="AD147" s="2"/>
      <c r="AE147" s="18" t="s">
        <v>199</v>
      </c>
      <c r="AF147" s="8"/>
      <c r="AG147" s="2">
        <v>0</v>
      </c>
      <c r="AH147" s="2">
        <v>0</v>
      </c>
      <c r="AI147" s="2">
        <v>0</v>
      </c>
      <c r="AJ147" s="2">
        <v>0</v>
      </c>
      <c r="AK147" s="3">
        <v>3000</v>
      </c>
    </row>
    <row r="148" spans="4:37">
      <c r="D148" s="18" t="s">
        <v>200</v>
      </c>
      <c r="E148" s="28"/>
      <c r="F148" s="28"/>
      <c r="G148" s="28"/>
      <c r="H148" s="2">
        <v>0</v>
      </c>
      <c r="I148" s="7">
        <v>0</v>
      </c>
      <c r="J148" s="2">
        <v>0</v>
      </c>
      <c r="K148" s="2">
        <v>0</v>
      </c>
      <c r="L148" s="2">
        <v>0</v>
      </c>
      <c r="M148" s="2">
        <v>0</v>
      </c>
      <c r="N148" s="2">
        <v>0</v>
      </c>
      <c r="O148" s="2">
        <v>0</v>
      </c>
      <c r="P148" s="2">
        <v>0</v>
      </c>
      <c r="Q148" s="2">
        <v>0</v>
      </c>
      <c r="R148" s="2">
        <v>0</v>
      </c>
      <c r="S148" s="2">
        <v>0</v>
      </c>
      <c r="T148" s="2">
        <v>0</v>
      </c>
      <c r="U148" s="2">
        <v>0</v>
      </c>
      <c r="V148" s="2">
        <v>0</v>
      </c>
      <c r="W148" s="8">
        <v>0</v>
      </c>
      <c r="X148" s="2">
        <v>0</v>
      </c>
      <c r="Y148" s="3">
        <f t="shared" si="10"/>
        <v>0</v>
      </c>
      <c r="Z148" s="2"/>
      <c r="AA148" s="2"/>
      <c r="AB148" s="2"/>
      <c r="AC148" s="2"/>
      <c r="AD148" s="2"/>
      <c r="AE148" s="18" t="s">
        <v>200</v>
      </c>
      <c r="AF148" s="8"/>
      <c r="AG148" s="2">
        <v>0</v>
      </c>
      <c r="AH148" s="2">
        <v>0</v>
      </c>
      <c r="AI148" s="2">
        <v>0</v>
      </c>
      <c r="AJ148" s="2">
        <v>0</v>
      </c>
      <c r="AK148" s="2">
        <v>0</v>
      </c>
    </row>
    <row r="149" spans="4:37">
      <c r="D149" s="18" t="s">
        <v>201</v>
      </c>
      <c r="E149" s="28"/>
      <c r="F149" s="28"/>
      <c r="G149" s="28"/>
      <c r="H149" s="3">
        <v>-19779</v>
      </c>
      <c r="I149" s="9">
        <v>130654</v>
      </c>
      <c r="J149" s="3">
        <v>318433</v>
      </c>
      <c r="K149" s="3">
        <v>64828</v>
      </c>
      <c r="L149" s="3">
        <v>79227</v>
      </c>
      <c r="M149" s="3">
        <v>101046</v>
      </c>
      <c r="N149" s="3">
        <v>151288</v>
      </c>
      <c r="O149" s="3">
        <v>52312</v>
      </c>
      <c r="P149" s="3">
        <v>107648</v>
      </c>
      <c r="Q149" s="3">
        <v>420081</v>
      </c>
      <c r="R149" s="3">
        <v>-388240</v>
      </c>
      <c r="S149" s="3">
        <v>-114064</v>
      </c>
      <c r="T149" s="3">
        <v>31781</v>
      </c>
      <c r="U149" s="3">
        <v>11934</v>
      </c>
      <c r="V149" s="3">
        <v>87040</v>
      </c>
      <c r="W149" s="8">
        <v>396695</v>
      </c>
      <c r="X149" s="3">
        <v>422586</v>
      </c>
      <c r="Y149" s="3">
        <f t="shared" si="10"/>
        <v>-164381</v>
      </c>
      <c r="Z149" s="3"/>
      <c r="AA149" s="3"/>
      <c r="AB149" s="3"/>
      <c r="AC149" s="3"/>
      <c r="AD149" s="3"/>
      <c r="AE149" s="18" t="s">
        <v>201</v>
      </c>
      <c r="AF149" s="8"/>
      <c r="AG149" s="3">
        <v>491281</v>
      </c>
      <c r="AH149" s="3">
        <v>-45783</v>
      </c>
      <c r="AI149" s="3">
        <v>-373340</v>
      </c>
      <c r="AJ149" s="3">
        <v>-232400</v>
      </c>
      <c r="AK149" s="3">
        <v>-164381</v>
      </c>
    </row>
    <row r="150" spans="4:37">
      <c r="D150" s="16" t="s">
        <v>202</v>
      </c>
      <c r="E150" s="26"/>
      <c r="F150" s="26"/>
      <c r="G150" s="26"/>
      <c r="H150" s="3">
        <v>45036</v>
      </c>
      <c r="I150" s="9">
        <v>-22304</v>
      </c>
      <c r="J150" s="3">
        <v>135758</v>
      </c>
      <c r="K150" s="3">
        <v>-120536</v>
      </c>
      <c r="L150" s="3">
        <v>79315</v>
      </c>
      <c r="M150" s="3">
        <v>-89557</v>
      </c>
      <c r="N150" s="3">
        <v>122193</v>
      </c>
      <c r="O150" s="3">
        <v>83224</v>
      </c>
      <c r="P150" s="3">
        <v>259514</v>
      </c>
      <c r="Q150" s="3">
        <v>-431762</v>
      </c>
      <c r="R150" s="3">
        <v>330760</v>
      </c>
      <c r="S150" s="3">
        <v>75525</v>
      </c>
      <c r="T150" s="3">
        <v>36095</v>
      </c>
      <c r="U150" s="3">
        <v>61002</v>
      </c>
      <c r="V150" s="3">
        <v>81440</v>
      </c>
      <c r="W150" s="8">
        <v>321718</v>
      </c>
      <c r="X150" s="3">
        <v>-29811</v>
      </c>
      <c r="Y150" s="3">
        <f t="shared" si="10"/>
        <v>91146</v>
      </c>
      <c r="Z150" s="3"/>
      <c r="AA150" s="3"/>
      <c r="AB150" s="3"/>
      <c r="AC150" s="3"/>
      <c r="AD150" s="3"/>
      <c r="AE150" s="16" t="s">
        <v>202</v>
      </c>
      <c r="AF150" s="8"/>
      <c r="AG150" s="3">
        <v>-82650</v>
      </c>
      <c r="AH150" s="3">
        <v>127803</v>
      </c>
      <c r="AI150" s="3">
        <v>45756</v>
      </c>
      <c r="AJ150" s="3">
        <v>-103911</v>
      </c>
      <c r="AK150" s="3">
        <v>91146</v>
      </c>
    </row>
    <row r="151" spans="4:37">
      <c r="D151" s="16" t="s">
        <v>203</v>
      </c>
      <c r="E151" s="26"/>
      <c r="F151" s="26"/>
      <c r="G151" s="26"/>
      <c r="H151" s="3">
        <v>11648</v>
      </c>
      <c r="I151" s="9">
        <v>56705</v>
      </c>
      <c r="J151" s="3">
        <v>34412</v>
      </c>
      <c r="K151" s="3">
        <v>170171</v>
      </c>
      <c r="L151" s="3">
        <v>49712</v>
      </c>
      <c r="M151" s="3">
        <v>129159</v>
      </c>
      <c r="N151" s="3">
        <v>39664</v>
      </c>
      <c r="O151" s="3">
        <v>161857</v>
      </c>
      <c r="P151" s="3">
        <v>244045</v>
      </c>
      <c r="Q151" s="3">
        <v>503689</v>
      </c>
      <c r="R151" s="3">
        <v>71754</v>
      </c>
      <c r="S151" s="3">
        <v>402414</v>
      </c>
      <c r="T151" s="3">
        <v>478304</v>
      </c>
      <c r="U151" s="3">
        <v>514475</v>
      </c>
      <c r="V151" s="3">
        <v>575792</v>
      </c>
      <c r="W151" s="8">
        <v>657367</v>
      </c>
      <c r="X151" s="3">
        <v>979359</v>
      </c>
      <c r="Y151" s="3">
        <f t="shared" si="10"/>
        <v>98169</v>
      </c>
      <c r="Z151" s="3"/>
      <c r="AA151" s="3"/>
      <c r="AB151" s="3"/>
      <c r="AC151" s="3"/>
      <c r="AD151" s="3"/>
      <c r="AE151" s="16" t="s">
        <v>203</v>
      </c>
      <c r="AF151" s="8"/>
      <c r="AG151" s="3">
        <v>111182</v>
      </c>
      <c r="AH151" s="3">
        <v>28532</v>
      </c>
      <c r="AI151" s="3">
        <v>156335</v>
      </c>
      <c r="AJ151" s="3">
        <v>202091</v>
      </c>
      <c r="AK151" s="3">
        <v>98169</v>
      </c>
    </row>
    <row r="152" spans="4:37" ht="30">
      <c r="D152" s="16" t="s">
        <v>204</v>
      </c>
      <c r="E152" s="26"/>
      <c r="F152" s="26"/>
      <c r="G152" s="26"/>
      <c r="H152" s="3">
        <v>20</v>
      </c>
      <c r="I152" s="9">
        <v>12</v>
      </c>
      <c r="J152" s="2">
        <v>1</v>
      </c>
      <c r="K152" s="2">
        <v>77</v>
      </c>
      <c r="L152" s="2">
        <v>132</v>
      </c>
      <c r="M152" s="2">
        <v>62</v>
      </c>
      <c r="N152" s="2">
        <v>0</v>
      </c>
      <c r="O152" s="2">
        <v>-1037</v>
      </c>
      <c r="P152" s="2">
        <v>131</v>
      </c>
      <c r="Q152" s="2">
        <v>-173</v>
      </c>
      <c r="R152" s="3">
        <v>-100</v>
      </c>
      <c r="S152" s="3">
        <v>365</v>
      </c>
      <c r="T152" s="3">
        <v>76</v>
      </c>
      <c r="U152" s="2">
        <v>315</v>
      </c>
      <c r="V152" s="2">
        <v>134</v>
      </c>
      <c r="W152" s="8">
        <v>275</v>
      </c>
      <c r="X152" s="2">
        <v>583</v>
      </c>
      <c r="Y152" s="3">
        <f t="shared" si="10"/>
        <v>-137</v>
      </c>
      <c r="Z152" s="2"/>
      <c r="AA152" s="2"/>
      <c r="AB152" s="2"/>
      <c r="AC152" s="2"/>
      <c r="AD152" s="2"/>
      <c r="AE152" s="16" t="s">
        <v>204</v>
      </c>
      <c r="AF152" s="8"/>
      <c r="AG152" s="2">
        <v>0</v>
      </c>
      <c r="AH152" s="2">
        <v>0</v>
      </c>
      <c r="AI152" s="2">
        <v>0</v>
      </c>
      <c r="AJ152" s="2">
        <v>-10</v>
      </c>
      <c r="AK152" s="2">
        <v>-137</v>
      </c>
    </row>
    <row r="153" spans="4:37">
      <c r="D153" s="16" t="s">
        <v>205</v>
      </c>
      <c r="E153" s="26"/>
      <c r="F153" s="26"/>
      <c r="G153" s="26"/>
      <c r="H153" s="3">
        <v>56705</v>
      </c>
      <c r="I153" s="9">
        <v>34412</v>
      </c>
      <c r="J153" s="3">
        <v>170171</v>
      </c>
      <c r="K153" s="3">
        <v>49712</v>
      </c>
      <c r="L153" s="3">
        <v>129159</v>
      </c>
      <c r="M153" s="3">
        <v>39664</v>
      </c>
      <c r="N153" s="3">
        <v>161857</v>
      </c>
      <c r="O153" s="3">
        <v>244045</v>
      </c>
      <c r="P153" s="3">
        <v>503689</v>
      </c>
      <c r="Q153" s="3">
        <v>71754</v>
      </c>
      <c r="R153" s="3">
        <v>402414</v>
      </c>
      <c r="S153" s="3">
        <v>478304</v>
      </c>
      <c r="T153" s="3">
        <v>514475</v>
      </c>
      <c r="U153" s="3">
        <v>575792</v>
      </c>
      <c r="V153" s="3">
        <v>657367</v>
      </c>
      <c r="W153" s="8">
        <v>979359</v>
      </c>
      <c r="X153" s="3">
        <v>950131</v>
      </c>
      <c r="Y153" s="3">
        <f t="shared" si="10"/>
        <v>189178</v>
      </c>
      <c r="Z153" s="3"/>
      <c r="AA153" s="3"/>
      <c r="AB153" s="3"/>
      <c r="AC153" s="3"/>
      <c r="AD153" s="3"/>
      <c r="AE153" s="16" t="s">
        <v>205</v>
      </c>
      <c r="AF153" s="8"/>
      <c r="AG153" s="3">
        <v>28532</v>
      </c>
      <c r="AH153" s="3">
        <v>156335</v>
      </c>
      <c r="AI153" s="3">
        <v>202091</v>
      </c>
      <c r="AJ153" s="3">
        <v>98169</v>
      </c>
      <c r="AK153" s="3">
        <v>189178</v>
      </c>
    </row>
  </sheetData>
  <conditionalFormatting sqref="H14:Y14">
    <cfRule type="cellIs" dxfId="51" priority="12" operator="greaterThan">
      <formula>0.2</formula>
    </cfRule>
    <cfRule type="cellIs" dxfId="50" priority="13" operator="lessThan">
      <formula>0.1</formula>
    </cfRule>
  </conditionalFormatting>
  <conditionalFormatting sqref="H10:Y10">
    <cfRule type="cellIs" dxfId="49" priority="11" operator="greaterThanOrEqual">
      <formula>0.1</formula>
    </cfRule>
  </conditionalFormatting>
  <conditionalFormatting sqref="H10:Y10">
    <cfRule type="cellIs" dxfId="48" priority="10" operator="lessThanOrEqual">
      <formula>0.05</formula>
    </cfRule>
  </conditionalFormatting>
  <conditionalFormatting sqref="AA10:AA12">
    <cfRule type="cellIs" dxfId="47" priority="9" operator="greaterThanOrEqual">
      <formula>0.1</formula>
    </cfRule>
  </conditionalFormatting>
  <conditionalFormatting sqref="AA10:AA12">
    <cfRule type="cellIs" dxfId="46" priority="8" operator="lessThanOrEqual">
      <formula>0.05</formula>
    </cfRule>
  </conditionalFormatting>
  <conditionalFormatting sqref="H11:Y11">
    <cfRule type="cellIs" dxfId="45" priority="7" operator="greaterThanOrEqual">
      <formula>0.1</formula>
    </cfRule>
  </conditionalFormatting>
  <conditionalFormatting sqref="H11:Y11">
    <cfRule type="cellIs" dxfId="44" priority="6" operator="lessThanOrEqual">
      <formula>0.05</formula>
    </cfRule>
  </conditionalFormatting>
  <conditionalFormatting sqref="H12:Y12">
    <cfRule type="cellIs" dxfId="43" priority="5" operator="greaterThanOrEqual">
      <formula>0.1</formula>
    </cfRule>
  </conditionalFormatting>
  <conditionalFormatting sqref="H12:Y12">
    <cfRule type="cellIs" dxfId="42" priority="4" operator="lessThanOrEqual">
      <formula>0.05</formula>
    </cfRule>
  </conditionalFormatting>
  <conditionalFormatting sqref="AA19">
    <cfRule type="cellIs" dxfId="41" priority="3" operator="greaterThan">
      <formula>0.35</formula>
    </cfRule>
  </conditionalFormatting>
  <conditionalFormatting sqref="AA14">
    <cfRule type="cellIs" dxfId="40" priority="1" operator="greaterThan">
      <formula>0.2</formula>
    </cfRule>
    <cfRule type="cellIs" dxfId="39" priority="2" operator="lessThan">
      <formula>0.1</formula>
    </cfRule>
  </conditionalFormatting>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13E36-CE88-492F-9CA4-8E80B4CE9E1F}">
  <dimension ref="A1:AK153"/>
  <sheetViews>
    <sheetView topLeftCell="M1" workbookViewId="0">
      <selection activeCell="R16" sqref="R16"/>
    </sheetView>
  </sheetViews>
  <sheetFormatPr baseColWidth="10" defaultColWidth="8.83203125" defaultRowHeight="15"/>
  <cols>
    <col min="1" max="1" width="22.6640625" customWidth="1"/>
    <col min="3" max="3" width="22.5" customWidth="1"/>
    <col min="4" max="4" width="70.5" customWidth="1"/>
    <col min="5" max="5" width="12.5" customWidth="1"/>
    <col min="6" max="6" width="11.5" customWidth="1"/>
    <col min="7" max="7" width="10.83203125" customWidth="1"/>
    <col min="8" max="11" width="10.33203125" bestFit="1" customWidth="1"/>
    <col min="12" max="13" width="11.5" bestFit="1" customWidth="1"/>
    <col min="14" max="22" width="12.1640625" bestFit="1" customWidth="1"/>
    <col min="23" max="23" width="11.5" customWidth="1"/>
    <col min="24" max="24" width="12.1640625" customWidth="1"/>
    <col min="25" max="25" width="12.5" bestFit="1" customWidth="1"/>
    <col min="26" max="26" width="11.1640625" customWidth="1"/>
    <col min="27" max="27" width="11" customWidth="1"/>
    <col min="28" max="28" width="26.6640625" bestFit="1" customWidth="1"/>
    <col min="29" max="30" width="8.83203125" customWidth="1"/>
    <col min="31" max="31" width="53.33203125" customWidth="1"/>
    <col min="33" max="36" width="11.5" bestFit="1" customWidth="1"/>
    <col min="37" max="37" width="12.5" bestFit="1" customWidth="1"/>
  </cols>
  <sheetData>
    <row r="1" spans="1:28" ht="86.25" customHeight="1">
      <c r="A1" s="36" t="e" vm="19">
        <v>#VALUE!</v>
      </c>
      <c r="AB1" s="36" t="e" vm="19">
        <f>A1</f>
        <v>#VALUE!</v>
      </c>
    </row>
    <row r="3" spans="1:28">
      <c r="AA3" s="37" cm="1">
        <f t="array" ref="AA3">_FV(AB1,"P/E",TRUE)</f>
        <v>5.22</v>
      </c>
      <c r="AB3" t="s">
        <v>70</v>
      </c>
    </row>
    <row r="10" spans="1:28" ht="18">
      <c r="D10" s="34" t="s">
        <v>71</v>
      </c>
      <c r="E10" s="34"/>
      <c r="F10" s="34"/>
      <c r="H10" s="33"/>
      <c r="I10" s="33"/>
      <c r="J10" s="33" t="str">
        <f>IF(COUNT(C16:J16)=6,(J16-C16)/(SUM(C16:I16)),"")</f>
        <v/>
      </c>
      <c r="K10" s="33" t="str">
        <f>IF(COUNT(D16:K16)=6,(K16-D16)/(SUM(D16:J16)),"")</f>
        <v/>
      </c>
      <c r="L10" s="33" t="str">
        <f t="shared" ref="L10:W10" si="0">IF(COUNT(G16:L16)=6,(L16-G16)/(SUM(G16:K16)),"")</f>
        <v/>
      </c>
      <c r="M10" s="33" t="str">
        <f t="shared" si="0"/>
        <v/>
      </c>
      <c r="N10" s="33" t="str">
        <f t="shared" si="0"/>
        <v/>
      </c>
      <c r="O10" s="33">
        <f t="shared" si="0"/>
        <v>0.73916488652754198</v>
      </c>
      <c r="P10" s="33">
        <f t="shared" si="0"/>
        <v>0.22160960277484415</v>
      </c>
      <c r="Q10" s="33">
        <f t="shared" si="0"/>
        <v>0.22461143948287035</v>
      </c>
      <c r="R10" s="33">
        <f t="shared" si="0"/>
        <v>0.30137878379592203</v>
      </c>
      <c r="S10" s="33">
        <f t="shared" si="0"/>
        <v>0.15821010128897556</v>
      </c>
      <c r="T10" s="33">
        <f t="shared" si="0"/>
        <v>-7.9746877874906419E-2</v>
      </c>
      <c r="U10" s="33">
        <f t="shared" si="0"/>
        <v>0.68884068060030113</v>
      </c>
      <c r="V10" s="33">
        <f t="shared" si="0"/>
        <v>0.25016835541325561</v>
      </c>
      <c r="W10" s="33">
        <f t="shared" si="0"/>
        <v>0.30033196893955405</v>
      </c>
      <c r="X10" s="33">
        <f>IF(COUNT(S16:X16)=6,(X16-S16)/(SUM(S16:W16)),"")</f>
        <v>0.79104390699827443</v>
      </c>
      <c r="Y10" s="33">
        <f>IF(COUNT(T16:Y16)=6,(Y16-T16)/(SUM(T16:X16)),"")</f>
        <v>7.3550019486855731E-2</v>
      </c>
      <c r="AA10" s="35">
        <f>AVERAGE(U10:Y10)</f>
        <v>0.42078698628764821</v>
      </c>
      <c r="AB10" s="34" t="s">
        <v>71</v>
      </c>
    </row>
    <row r="11" spans="1:28" ht="18">
      <c r="D11" s="34" t="s">
        <v>72</v>
      </c>
      <c r="E11" s="34"/>
      <c r="F11" s="34"/>
      <c r="H11" s="33"/>
      <c r="I11" s="33"/>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W11" si="1">IF(COUNT(G16:Q16)=11,(Q16-G16)/(SUM(G16:P16)),"")</f>
        <v/>
      </c>
      <c r="R11" s="33" t="str">
        <f t="shared" si="1"/>
        <v/>
      </c>
      <c r="S11" s="33" t="str">
        <f t="shared" si="1"/>
        <v/>
      </c>
      <c r="T11" s="33">
        <f t="shared" si="1"/>
        <v>8.6644709946483281E-2</v>
      </c>
      <c r="U11" s="33">
        <f t="shared" si="1"/>
        <v>0.53689821607925259</v>
      </c>
      <c r="V11" s="33">
        <f t="shared" si="1"/>
        <v>0.24356228467090049</v>
      </c>
      <c r="W11" s="33">
        <f t="shared" si="1"/>
        <v>0.30059843102538519</v>
      </c>
      <c r="X11" s="33">
        <f>IF(COUNT(N16:X16)=11,(X16-N16)/(SUM(N16:W16)),"")</f>
        <v>0.62986221403547904</v>
      </c>
      <c r="Y11" s="33">
        <f>IF(COUNT(O16:Y16)=11,(Y16-O16)/(SUM(O16:X16)),"")</f>
        <v>4.5804308118768365E-2</v>
      </c>
      <c r="AA11" s="35">
        <f t="shared" ref="AA11:AA12" si="2">AVERAGE(U11:Y11)</f>
        <v>0.3513450907859571</v>
      </c>
      <c r="AB11" s="34" t="s">
        <v>72</v>
      </c>
    </row>
    <row r="12" spans="1:28" ht="18">
      <c r="D12" s="34" t="s">
        <v>73</v>
      </c>
      <c r="E12" s="34"/>
      <c r="F12" s="34"/>
      <c r="H12" s="33"/>
      <c r="I12" s="33"/>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t="str">
        <f t="shared" si="3"/>
        <v/>
      </c>
      <c r="X12" s="33" t="str">
        <f>IF(COUNT(I16:X16)=16,(X16-I16)/(SUM(I16:W16)),"")</f>
        <v/>
      </c>
      <c r="Y12" s="33">
        <f>IF(COUNT(J16:Y16)=16,(Y16-J16)/(SUM(J16:X16)),"")</f>
        <v>7.6393208268270799E-2</v>
      </c>
      <c r="AA12" s="35">
        <f t="shared" si="2"/>
        <v>7.6393208268270799E-2</v>
      </c>
      <c r="AB12" s="34" t="s">
        <v>73</v>
      </c>
    </row>
    <row r="14" spans="1:28" ht="18">
      <c r="D14" s="32" t="s">
        <v>74</v>
      </c>
      <c r="E14" s="32"/>
      <c r="F14" s="32"/>
      <c r="H14" s="31"/>
      <c r="I14" s="31"/>
      <c r="J14" s="31">
        <f t="shared" ref="J14:W14" si="4">J16/AVERAGE(I17:J17)</f>
        <v>0.28856376372398035</v>
      </c>
      <c r="K14" s="31">
        <f t="shared" si="4"/>
        <v>1.2243487701641005</v>
      </c>
      <c r="L14" s="31">
        <f t="shared" si="4"/>
        <v>0.12570419775133854</v>
      </c>
      <c r="M14" s="31">
        <f t="shared" si="4"/>
        <v>0.29309264528531548</v>
      </c>
      <c r="N14" s="31">
        <f t="shared" si="4"/>
        <v>0.34052709702717848</v>
      </c>
      <c r="O14" s="31">
        <f t="shared" si="4"/>
        <v>0.43889010779454857</v>
      </c>
      <c r="P14" s="31">
        <f t="shared" si="4"/>
        <v>0.23099082142726196</v>
      </c>
      <c r="Q14" s="31">
        <f t="shared" si="4"/>
        <v>0.12643061796931201</v>
      </c>
      <c r="R14" s="31">
        <f t="shared" si="4"/>
        <v>0.19216264128748078</v>
      </c>
      <c r="S14" s="31">
        <f t="shared" si="4"/>
        <v>0.14756531060816197</v>
      </c>
      <c r="T14" s="31">
        <f t="shared" si="4"/>
        <v>0.10626313319699775</v>
      </c>
      <c r="U14" s="31">
        <f t="shared" si="4"/>
        <v>0.35038700231373543</v>
      </c>
      <c r="V14" s="31">
        <f t="shared" si="4"/>
        <v>0.13356848690696252</v>
      </c>
      <c r="W14" s="31">
        <f t="shared" si="4"/>
        <v>0.19284525852282244</v>
      </c>
      <c r="X14" s="31">
        <f>X16/AVERAGE(W17:X17)</f>
        <v>0.38548669783724643</v>
      </c>
      <c r="Y14" s="31">
        <f>Y16/AVERAGE(X17:Y17)</f>
        <v>5.2592368468199785E-2</v>
      </c>
      <c r="AA14" s="39">
        <f>AVERAGE(U14:Y14)</f>
        <v>0.22297596280979332</v>
      </c>
      <c r="AB14" s="32" t="s">
        <v>74</v>
      </c>
    </row>
    <row r="16" spans="1:28">
      <c r="D16" t="s">
        <v>75</v>
      </c>
      <c r="H16" s="21"/>
      <c r="I16" s="21"/>
      <c r="J16" s="21">
        <f t="shared" ref="J16:Y16" si="5">J98</f>
        <v>11617</v>
      </c>
      <c r="K16" s="21">
        <f t="shared" si="5"/>
        <v>83451</v>
      </c>
      <c r="L16" s="21">
        <f t="shared" si="5"/>
        <v>18442</v>
      </c>
      <c r="M16" s="21">
        <f t="shared" si="5"/>
        <v>65254</v>
      </c>
      <c r="N16" s="21">
        <f t="shared" si="5"/>
        <v>95091</v>
      </c>
      <c r="O16" s="21">
        <f t="shared" si="5"/>
        <v>214041</v>
      </c>
      <c r="P16" s="21">
        <f t="shared" si="5"/>
        <v>188999</v>
      </c>
      <c r="Q16" s="21">
        <f t="shared" si="5"/>
        <v>149127</v>
      </c>
      <c r="R16" s="21">
        <f t="shared" si="5"/>
        <v>279990</v>
      </c>
      <c r="S16" s="21">
        <f t="shared" si="5"/>
        <v>241791</v>
      </c>
      <c r="T16" s="21">
        <f t="shared" si="5"/>
        <v>128397</v>
      </c>
      <c r="U16" s="21">
        <f t="shared" si="5"/>
        <v>869783</v>
      </c>
      <c r="V16" s="21">
        <f t="shared" si="5"/>
        <v>566680</v>
      </c>
      <c r="W16" s="21">
        <f t="shared" si="5"/>
        <v>906675</v>
      </c>
      <c r="X16" s="21">
        <f t="shared" si="5"/>
        <v>2388151</v>
      </c>
      <c r="Y16" s="21">
        <f t="shared" si="5"/>
        <v>485827</v>
      </c>
      <c r="AB16" t="s">
        <v>75</v>
      </c>
    </row>
    <row r="17" spans="4:37">
      <c r="D17" t="s">
        <v>76</v>
      </c>
      <c r="H17" s="20"/>
      <c r="I17" s="20"/>
      <c r="J17" s="20">
        <f t="shared" ref="J17:Y17" si="6">SUM(J19:J20)</f>
        <v>40258</v>
      </c>
      <c r="K17" s="20">
        <f t="shared" si="6"/>
        <v>96061</v>
      </c>
      <c r="L17" s="20">
        <f t="shared" si="6"/>
        <v>197358</v>
      </c>
      <c r="M17" s="20">
        <f t="shared" si="6"/>
        <v>247921</v>
      </c>
      <c r="N17" s="20">
        <f t="shared" si="6"/>
        <v>310572</v>
      </c>
      <c r="O17" s="20">
        <f t="shared" si="6"/>
        <v>664802</v>
      </c>
      <c r="P17" s="20">
        <f t="shared" si="6"/>
        <v>971618</v>
      </c>
      <c r="Q17" s="20">
        <f t="shared" si="6"/>
        <v>1387415</v>
      </c>
      <c r="R17" s="20">
        <f t="shared" si="6"/>
        <v>1526679</v>
      </c>
      <c r="S17" s="20">
        <f t="shared" si="6"/>
        <v>1750392</v>
      </c>
      <c r="T17" s="20">
        <f t="shared" si="6"/>
        <v>666194</v>
      </c>
      <c r="U17" s="20">
        <f t="shared" si="6"/>
        <v>4298505</v>
      </c>
      <c r="V17" s="20">
        <f t="shared" si="6"/>
        <v>4186730</v>
      </c>
      <c r="W17" s="20">
        <f t="shared" si="6"/>
        <v>5216405</v>
      </c>
      <c r="X17" s="20">
        <f t="shared" si="6"/>
        <v>7173911</v>
      </c>
      <c r="Y17" s="20">
        <f t="shared" si="6"/>
        <v>11301279</v>
      </c>
      <c r="AB17" t="s">
        <v>76</v>
      </c>
    </row>
    <row r="19" spans="4:37" ht="16">
      <c r="D19" s="1" t="s">
        <v>77</v>
      </c>
      <c r="E19" s="1"/>
      <c r="F19" s="1"/>
      <c r="G19" s="1"/>
      <c r="H19" s="19"/>
      <c r="I19" s="19"/>
      <c r="J19" s="19">
        <f t="shared" ref="J19:Y19" si="7">SUM(J44:J45,J65)</f>
        <v>0</v>
      </c>
      <c r="K19" s="19">
        <f t="shared" si="7"/>
        <v>3300</v>
      </c>
      <c r="L19" s="19">
        <f t="shared" si="7"/>
        <v>60663</v>
      </c>
      <c r="M19" s="19">
        <f t="shared" si="7"/>
        <v>65021</v>
      </c>
      <c r="N19" s="19">
        <f t="shared" si="7"/>
        <v>45047</v>
      </c>
      <c r="O19" s="19">
        <f t="shared" si="7"/>
        <v>79711</v>
      </c>
      <c r="P19" s="19">
        <f t="shared" si="7"/>
        <v>198626</v>
      </c>
      <c r="Q19" s="19">
        <f t="shared" si="7"/>
        <v>453427</v>
      </c>
      <c r="R19" s="19">
        <f t="shared" si="7"/>
        <v>332674</v>
      </c>
      <c r="S19" s="19">
        <f t="shared" si="7"/>
        <v>386431</v>
      </c>
      <c r="T19" s="19">
        <f t="shared" si="7"/>
        <v>0</v>
      </c>
      <c r="U19" s="19">
        <f t="shared" si="7"/>
        <v>1133082</v>
      </c>
      <c r="V19" s="19">
        <f t="shared" si="7"/>
        <v>735171</v>
      </c>
      <c r="W19" s="19">
        <f t="shared" si="7"/>
        <v>1148974</v>
      </c>
      <c r="X19" s="19">
        <f t="shared" si="7"/>
        <v>841909</v>
      </c>
      <c r="Y19" s="19">
        <f t="shared" si="7"/>
        <v>467625</v>
      </c>
      <c r="AA19" s="38">
        <f>Y19/SUM(Y19:Y20)</f>
        <v>4.1378059952329287E-2</v>
      </c>
      <c r="AB19" s="1" t="s">
        <v>77</v>
      </c>
    </row>
    <row r="20" spans="4:37">
      <c r="D20" s="1" t="s">
        <v>78</v>
      </c>
      <c r="E20" s="1"/>
      <c r="F20" s="1"/>
      <c r="G20" s="1"/>
      <c r="H20" s="19"/>
      <c r="I20" s="19"/>
      <c r="J20" s="19">
        <f t="shared" ref="J20:Y20" si="8">J72</f>
        <v>40258</v>
      </c>
      <c r="K20" s="19">
        <f t="shared" si="8"/>
        <v>92761</v>
      </c>
      <c r="L20" s="19">
        <f t="shared" si="8"/>
        <v>136695</v>
      </c>
      <c r="M20" s="19">
        <f t="shared" si="8"/>
        <v>182900</v>
      </c>
      <c r="N20" s="19">
        <f t="shared" si="8"/>
        <v>265525</v>
      </c>
      <c r="O20" s="19">
        <f t="shared" si="8"/>
        <v>585091</v>
      </c>
      <c r="P20" s="19">
        <f t="shared" si="8"/>
        <v>772992</v>
      </c>
      <c r="Q20" s="19">
        <f t="shared" si="8"/>
        <v>933988</v>
      </c>
      <c r="R20" s="19">
        <f t="shared" si="8"/>
        <v>1194005</v>
      </c>
      <c r="S20" s="19">
        <f t="shared" si="8"/>
        <v>1363961</v>
      </c>
      <c r="T20" s="19">
        <f t="shared" si="8"/>
        <v>666194</v>
      </c>
      <c r="U20" s="19">
        <f t="shared" si="8"/>
        <v>3165423</v>
      </c>
      <c r="V20" s="19">
        <f t="shared" si="8"/>
        <v>3451559</v>
      </c>
      <c r="W20" s="19">
        <f t="shared" si="8"/>
        <v>4067431</v>
      </c>
      <c r="X20" s="19">
        <f t="shared" si="8"/>
        <v>6332002</v>
      </c>
      <c r="Y20" s="19">
        <f t="shared" si="8"/>
        <v>10833654</v>
      </c>
      <c r="AA20" s="29">
        <f>Y20/SUM(Y19:Y20)</f>
        <v>0.95862194004767076</v>
      </c>
      <c r="AB20" s="1" t="s">
        <v>78</v>
      </c>
    </row>
    <row r="24" spans="4:37">
      <c r="H24" s="1"/>
      <c r="I24" s="1"/>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79</v>
      </c>
      <c r="E25" s="22"/>
      <c r="F25" s="22"/>
      <c r="G25" s="2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80</v>
      </c>
      <c r="E26" s="23"/>
      <c r="F26" s="23"/>
      <c r="G26" s="23"/>
      <c r="H26" s="3"/>
      <c r="I26" s="3"/>
      <c r="J26" s="3">
        <v>57811</v>
      </c>
      <c r="K26" s="3">
        <v>106172</v>
      </c>
      <c r="L26" s="3">
        <v>79429</v>
      </c>
      <c r="M26" s="3">
        <v>179316</v>
      </c>
      <c r="N26" s="3">
        <v>323380</v>
      </c>
      <c r="O26" s="3">
        <v>717429</v>
      </c>
      <c r="P26" s="3">
        <v>1017905</v>
      </c>
      <c r="Q26" s="3">
        <v>943911</v>
      </c>
      <c r="R26" s="3">
        <v>827356</v>
      </c>
      <c r="S26" s="3">
        <v>839492</v>
      </c>
      <c r="T26" s="3">
        <v>370851</v>
      </c>
      <c r="U26" s="3">
        <v>2135742</v>
      </c>
      <c r="V26" s="3">
        <v>2262978</v>
      </c>
      <c r="W26" s="3">
        <v>3433499</v>
      </c>
      <c r="X26" s="3">
        <v>5997348</v>
      </c>
      <c r="Y26" s="3">
        <f>AK26</f>
        <v>10985294</v>
      </c>
      <c r="Z26" s="3"/>
      <c r="AA26" s="3"/>
      <c r="AB26" s="3"/>
      <c r="AC26" s="3"/>
      <c r="AD26" s="3"/>
      <c r="AE26" s="13" t="s">
        <v>80</v>
      </c>
      <c r="AF26" s="8"/>
      <c r="AG26" s="3">
        <v>2135742</v>
      </c>
      <c r="AH26" s="3">
        <v>2262978</v>
      </c>
      <c r="AI26" s="3">
        <v>3433499</v>
      </c>
      <c r="AJ26" s="3">
        <v>5997348</v>
      </c>
      <c r="AK26" s="3">
        <v>10985294</v>
      </c>
    </row>
    <row r="27" spans="4:37">
      <c r="D27" s="14" t="s">
        <v>81</v>
      </c>
      <c r="E27" s="24"/>
      <c r="F27" s="24"/>
      <c r="G27" s="24"/>
      <c r="H27" s="4"/>
      <c r="I27" s="4"/>
      <c r="J27" s="4">
        <v>3337</v>
      </c>
      <c r="K27" s="4">
        <v>20264</v>
      </c>
      <c r="L27" s="4">
        <v>7561</v>
      </c>
      <c r="M27" s="4">
        <v>18544</v>
      </c>
      <c r="N27" s="4">
        <v>1759</v>
      </c>
      <c r="O27" s="4">
        <v>400132</v>
      </c>
      <c r="P27" s="4">
        <v>171618</v>
      </c>
      <c r="Q27" s="4">
        <v>8392</v>
      </c>
      <c r="R27" s="4">
        <v>10915</v>
      </c>
      <c r="S27" s="4">
        <v>186283</v>
      </c>
      <c r="T27" s="4">
        <v>82619</v>
      </c>
      <c r="U27" s="4">
        <v>274287</v>
      </c>
      <c r="V27" s="4">
        <v>127680</v>
      </c>
      <c r="W27" s="4">
        <v>282320</v>
      </c>
      <c r="X27" s="4">
        <v>123958</v>
      </c>
      <c r="Y27" s="3">
        <f t="shared" ref="Y27:Y90" si="9">AK27</f>
        <v>1535475</v>
      </c>
      <c r="Z27" s="4"/>
      <c r="AA27" s="4"/>
      <c r="AB27" s="4"/>
      <c r="AC27" s="4"/>
      <c r="AD27" s="4"/>
      <c r="AE27" s="14" t="s">
        <v>81</v>
      </c>
      <c r="AF27" s="8"/>
      <c r="AG27" s="4">
        <v>274287</v>
      </c>
      <c r="AH27" s="4">
        <v>127680</v>
      </c>
      <c r="AI27" s="4">
        <v>282320</v>
      </c>
      <c r="AJ27" s="4">
        <v>123958</v>
      </c>
      <c r="AK27" s="4">
        <v>1535475</v>
      </c>
    </row>
    <row r="28" spans="4:37">
      <c r="D28" s="14" t="s">
        <v>82</v>
      </c>
      <c r="E28" s="24"/>
      <c r="F28" s="24"/>
      <c r="G28" s="24"/>
      <c r="H28" s="4"/>
      <c r="I28" s="4"/>
      <c r="J28" s="5">
        <v>0</v>
      </c>
      <c r="K28" s="5">
        <v>0</v>
      </c>
      <c r="L28" s="5">
        <v>0</v>
      </c>
      <c r="M28" s="5">
        <v>0</v>
      </c>
      <c r="N28" s="5">
        <v>0</v>
      </c>
      <c r="O28" s="5">
        <v>0</v>
      </c>
      <c r="P28" s="5">
        <v>0</v>
      </c>
      <c r="Q28" s="4">
        <v>548754</v>
      </c>
      <c r="R28" s="5">
        <v>0</v>
      </c>
      <c r="S28" s="5">
        <v>0</v>
      </c>
      <c r="T28" s="5">
        <v>0</v>
      </c>
      <c r="U28" s="4">
        <v>245600</v>
      </c>
      <c r="V28" s="4">
        <v>642746</v>
      </c>
      <c r="W28" s="4">
        <v>1557535</v>
      </c>
      <c r="X28" s="4">
        <v>3631680</v>
      </c>
      <c r="Y28" s="3">
        <f t="shared" si="9"/>
        <v>7471319</v>
      </c>
      <c r="Z28" s="5"/>
      <c r="AA28" s="5"/>
      <c r="AB28" s="5"/>
      <c r="AC28" s="5"/>
      <c r="AD28" s="5"/>
      <c r="AE28" s="14" t="s">
        <v>82</v>
      </c>
      <c r="AF28" s="8"/>
      <c r="AG28" s="4">
        <v>245600</v>
      </c>
      <c r="AH28" s="4">
        <v>642746</v>
      </c>
      <c r="AI28" s="4">
        <v>1557535</v>
      </c>
      <c r="AJ28" s="4">
        <v>3631680</v>
      </c>
      <c r="AK28" s="4">
        <v>7471319</v>
      </c>
    </row>
    <row r="29" spans="4:37">
      <c r="D29" s="14" t="s">
        <v>83</v>
      </c>
      <c r="E29" s="24"/>
      <c r="F29" s="24"/>
      <c r="G29" s="24"/>
      <c r="H29" s="4"/>
      <c r="I29" s="4"/>
      <c r="J29" s="4">
        <v>25848</v>
      </c>
      <c r="K29" s="4">
        <v>45841</v>
      </c>
      <c r="L29" s="4">
        <v>14097</v>
      </c>
      <c r="M29" s="4">
        <v>63427</v>
      </c>
      <c r="N29" s="4">
        <v>137906</v>
      </c>
      <c r="O29" s="4">
        <v>139731</v>
      </c>
      <c r="P29" s="4">
        <v>582189</v>
      </c>
      <c r="Q29" s="4">
        <v>192484</v>
      </c>
      <c r="R29" s="4">
        <v>608515</v>
      </c>
      <c r="S29" s="4">
        <v>469559</v>
      </c>
      <c r="T29" s="4">
        <v>239491</v>
      </c>
      <c r="U29" s="4">
        <v>749598</v>
      </c>
      <c r="V29" s="4">
        <v>633777</v>
      </c>
      <c r="W29" s="4">
        <v>848573</v>
      </c>
      <c r="X29" s="4">
        <v>780770</v>
      </c>
      <c r="Y29" s="3">
        <f t="shared" si="9"/>
        <v>918723</v>
      </c>
      <c r="Z29" s="4"/>
      <c r="AA29" s="4"/>
      <c r="AB29" s="4"/>
      <c r="AC29" s="4"/>
      <c r="AD29" s="4"/>
      <c r="AE29" s="14" t="s">
        <v>83</v>
      </c>
      <c r="AF29" s="8"/>
      <c r="AG29" s="4">
        <v>749598</v>
      </c>
      <c r="AH29" s="4">
        <v>633777</v>
      </c>
      <c r="AI29" s="4">
        <v>848573</v>
      </c>
      <c r="AJ29" s="4">
        <v>780770</v>
      </c>
      <c r="AK29" s="4">
        <v>918723</v>
      </c>
    </row>
    <row r="30" spans="4:37">
      <c r="D30" s="14" t="s">
        <v>84</v>
      </c>
      <c r="E30" s="24"/>
      <c r="F30" s="24"/>
      <c r="G30" s="24"/>
      <c r="H30" s="4"/>
      <c r="I30" s="4"/>
      <c r="J30" s="4">
        <v>23434</v>
      </c>
      <c r="K30" s="4">
        <v>36746</v>
      </c>
      <c r="L30" s="4">
        <v>54074</v>
      </c>
      <c r="M30" s="4">
        <v>86359</v>
      </c>
      <c r="N30" s="4">
        <v>161835</v>
      </c>
      <c r="O30" s="4">
        <v>160451</v>
      </c>
      <c r="P30" s="4">
        <v>224937</v>
      </c>
      <c r="Q30" s="4">
        <v>156234</v>
      </c>
      <c r="R30" s="4">
        <v>177667</v>
      </c>
      <c r="S30" s="4">
        <v>172901</v>
      </c>
      <c r="T30" s="4">
        <v>34561</v>
      </c>
      <c r="U30" s="4">
        <v>796639</v>
      </c>
      <c r="V30" s="4">
        <v>808254</v>
      </c>
      <c r="W30" s="4">
        <v>697143</v>
      </c>
      <c r="X30" s="4">
        <v>1386432</v>
      </c>
      <c r="Y30" s="3">
        <f t="shared" si="9"/>
        <v>999984</v>
      </c>
      <c r="Z30" s="4"/>
      <c r="AA30" s="4"/>
      <c r="AB30" s="4"/>
      <c r="AC30" s="4"/>
      <c r="AD30" s="4"/>
      <c r="AE30" s="14" t="s">
        <v>84</v>
      </c>
      <c r="AF30" s="8"/>
      <c r="AG30" s="4">
        <v>796639</v>
      </c>
      <c r="AH30" s="4">
        <v>808254</v>
      </c>
      <c r="AI30" s="4">
        <v>697143</v>
      </c>
      <c r="AJ30" s="4">
        <v>1386432</v>
      </c>
      <c r="AK30" s="4">
        <v>999984</v>
      </c>
    </row>
    <row r="31" spans="4:37">
      <c r="D31" s="14" t="s">
        <v>85</v>
      </c>
      <c r="E31" s="24"/>
      <c r="F31" s="24"/>
      <c r="G31" s="24"/>
      <c r="H31" s="4"/>
      <c r="I31" s="4"/>
      <c r="J31" s="4">
        <v>5192</v>
      </c>
      <c r="K31" s="4">
        <v>3321</v>
      </c>
      <c r="L31" s="4">
        <v>3697</v>
      </c>
      <c r="M31" s="4">
        <v>10986</v>
      </c>
      <c r="N31" s="4">
        <v>21880</v>
      </c>
      <c r="O31" s="4">
        <v>17115</v>
      </c>
      <c r="P31" s="4">
        <v>39161</v>
      </c>
      <c r="Q31" s="4">
        <v>38047</v>
      </c>
      <c r="R31" s="4">
        <v>30260</v>
      </c>
      <c r="S31" s="4">
        <v>10750</v>
      </c>
      <c r="T31" s="4">
        <v>14180</v>
      </c>
      <c r="U31" s="4">
        <v>69617</v>
      </c>
      <c r="V31" s="4">
        <v>50521</v>
      </c>
      <c r="W31" s="4">
        <v>47929</v>
      </c>
      <c r="X31" s="4">
        <v>74508</v>
      </c>
      <c r="Y31" s="3">
        <f t="shared" si="9"/>
        <v>59794</v>
      </c>
      <c r="Z31" s="4"/>
      <c r="AA31" s="4"/>
      <c r="AB31" s="4"/>
      <c r="AC31" s="4"/>
      <c r="AD31" s="4"/>
      <c r="AE31" s="14" t="s">
        <v>85</v>
      </c>
      <c r="AF31" s="8"/>
      <c r="AG31" s="4">
        <v>69617</v>
      </c>
      <c r="AH31" s="4">
        <v>50521</v>
      </c>
      <c r="AI31" s="4">
        <v>47929</v>
      </c>
      <c r="AJ31" s="4">
        <v>74508</v>
      </c>
      <c r="AK31" s="4">
        <v>59794</v>
      </c>
    </row>
    <row r="32" spans="4:37">
      <c r="D32" s="13" t="s">
        <v>86</v>
      </c>
      <c r="E32" s="23"/>
      <c r="F32" s="23"/>
      <c r="G32" s="23"/>
      <c r="H32" s="3"/>
      <c r="I32" s="3"/>
      <c r="J32" s="3">
        <v>5900</v>
      </c>
      <c r="K32" s="3">
        <v>61610</v>
      </c>
      <c r="L32" s="3">
        <v>159354</v>
      </c>
      <c r="M32" s="3">
        <v>171798</v>
      </c>
      <c r="N32" s="3">
        <v>235930</v>
      </c>
      <c r="O32" s="3">
        <v>320005</v>
      </c>
      <c r="P32" s="3">
        <v>394567</v>
      </c>
      <c r="Q32" s="3">
        <v>733264</v>
      </c>
      <c r="R32" s="3">
        <v>1007180</v>
      </c>
      <c r="S32" s="3">
        <v>1165220</v>
      </c>
      <c r="T32" s="3">
        <v>515580</v>
      </c>
      <c r="U32" s="3">
        <v>2594254</v>
      </c>
      <c r="V32" s="3">
        <v>2458878</v>
      </c>
      <c r="W32" s="3">
        <v>2442651</v>
      </c>
      <c r="X32" s="3">
        <v>2523046</v>
      </c>
      <c r="Y32" s="3">
        <f t="shared" si="9"/>
        <v>2419888</v>
      </c>
      <c r="Z32" s="3"/>
      <c r="AA32" s="3"/>
      <c r="AB32" s="3"/>
      <c r="AC32" s="3"/>
      <c r="AD32" s="3"/>
      <c r="AE32" s="13" t="s">
        <v>86</v>
      </c>
      <c r="AF32" s="8"/>
      <c r="AG32" s="3">
        <v>2594254</v>
      </c>
      <c r="AH32" s="3">
        <v>2458878</v>
      </c>
      <c r="AI32" s="3">
        <v>2442651</v>
      </c>
      <c r="AJ32" s="3">
        <v>2523046</v>
      </c>
      <c r="AK32" s="3">
        <v>2419888</v>
      </c>
    </row>
    <row r="33" spans="4:37">
      <c r="D33" s="14" t="s">
        <v>87</v>
      </c>
      <c r="E33" s="24"/>
      <c r="F33" s="24"/>
      <c r="G33" s="24"/>
      <c r="H33" s="4"/>
      <c r="I33" s="4"/>
      <c r="J33" s="5">
        <v>0</v>
      </c>
      <c r="K33" s="5">
        <v>0</v>
      </c>
      <c r="L33" s="5">
        <v>0</v>
      </c>
      <c r="M33" s="5">
        <v>0</v>
      </c>
      <c r="N33" s="5">
        <v>0</v>
      </c>
      <c r="O33" s="5">
        <v>0</v>
      </c>
      <c r="P33" s="5">
        <v>0</v>
      </c>
      <c r="Q33" s="5">
        <v>0</v>
      </c>
      <c r="R33" s="5">
        <v>0</v>
      </c>
      <c r="S33" s="5">
        <v>0</v>
      </c>
      <c r="T33" s="5">
        <v>0</v>
      </c>
      <c r="U33" s="5">
        <v>0</v>
      </c>
      <c r="V33" s="5">
        <v>0</v>
      </c>
      <c r="W33" s="5">
        <v>0</v>
      </c>
      <c r="X33" s="4">
        <v>9239</v>
      </c>
      <c r="Y33" s="3">
        <f t="shared" si="9"/>
        <v>28964</v>
      </c>
      <c r="Z33" s="4"/>
      <c r="AA33" s="4"/>
      <c r="AB33" s="4"/>
      <c r="AC33" s="4"/>
      <c r="AD33" s="4"/>
      <c r="AE33" s="14" t="s">
        <v>87</v>
      </c>
      <c r="AF33" s="8"/>
      <c r="AG33" s="5">
        <v>0</v>
      </c>
      <c r="AH33" s="5">
        <v>0</v>
      </c>
      <c r="AI33" s="5">
        <v>0</v>
      </c>
      <c r="AJ33" s="4">
        <v>9239</v>
      </c>
      <c r="AK33" s="4">
        <v>28964</v>
      </c>
    </row>
    <row r="34" spans="4:37">
      <c r="D34" s="14" t="s">
        <v>88</v>
      </c>
      <c r="E34" s="24"/>
      <c r="F34" s="24"/>
      <c r="G34" s="24"/>
      <c r="H34" s="4"/>
      <c r="I34" s="4"/>
      <c r="J34" s="4">
        <v>5045</v>
      </c>
      <c r="K34" s="4">
        <v>10738</v>
      </c>
      <c r="L34" s="4">
        <v>138596</v>
      </c>
      <c r="M34" s="4">
        <v>127104</v>
      </c>
      <c r="N34" s="4">
        <v>214487</v>
      </c>
      <c r="O34" s="4">
        <v>201868</v>
      </c>
      <c r="P34" s="4">
        <v>169517</v>
      </c>
      <c r="Q34" s="4">
        <v>535022</v>
      </c>
      <c r="R34" s="4">
        <v>612969</v>
      </c>
      <c r="S34" s="4">
        <v>651080</v>
      </c>
      <c r="T34" s="4">
        <v>36037</v>
      </c>
      <c r="U34" s="4">
        <v>2326983</v>
      </c>
      <c r="V34" s="4">
        <v>2303146</v>
      </c>
      <c r="W34" s="4">
        <v>2136398</v>
      </c>
      <c r="X34" s="4">
        <v>1973866</v>
      </c>
      <c r="Y34" s="3">
        <f t="shared" si="9"/>
        <v>1781234</v>
      </c>
      <c r="Z34" s="4"/>
      <c r="AA34" s="4"/>
      <c r="AB34" s="4"/>
      <c r="AC34" s="4"/>
      <c r="AD34" s="4"/>
      <c r="AE34" s="14" t="s">
        <v>88</v>
      </c>
      <c r="AF34" s="8"/>
      <c r="AG34" s="4">
        <v>2326983</v>
      </c>
      <c r="AH34" s="4">
        <v>2303146</v>
      </c>
      <c r="AI34" s="4">
        <v>2136398</v>
      </c>
      <c r="AJ34" s="4">
        <v>1973866</v>
      </c>
      <c r="AK34" s="4">
        <v>1781234</v>
      </c>
    </row>
    <row r="35" spans="4:37">
      <c r="D35" s="14" t="s">
        <v>89</v>
      </c>
      <c r="E35" s="24"/>
      <c r="F35" s="24"/>
      <c r="G35" s="24"/>
      <c r="H35" s="4"/>
      <c r="I35" s="4"/>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14" t="s">
        <v>89</v>
      </c>
      <c r="AF35" s="8"/>
      <c r="AG35" s="5">
        <v>0</v>
      </c>
      <c r="AH35" s="5">
        <v>0</v>
      </c>
      <c r="AI35" s="5">
        <v>0</v>
      </c>
      <c r="AJ35" s="5">
        <v>0</v>
      </c>
      <c r="AK35" s="5">
        <v>0</v>
      </c>
    </row>
    <row r="36" spans="4:37">
      <c r="D36" s="14" t="s">
        <v>90</v>
      </c>
      <c r="E36" s="24"/>
      <c r="F36" s="24"/>
      <c r="G36" s="24"/>
      <c r="H36" s="4"/>
      <c r="I36" s="4"/>
      <c r="J36" s="5">
        <v>99</v>
      </c>
      <c r="K36" s="4">
        <v>31930</v>
      </c>
      <c r="L36" s="5">
        <v>0</v>
      </c>
      <c r="M36" s="4">
        <v>24807</v>
      </c>
      <c r="N36" s="4">
        <v>1785</v>
      </c>
      <c r="O36" s="4">
        <v>5539</v>
      </c>
      <c r="P36" s="4">
        <v>113282</v>
      </c>
      <c r="Q36" s="4">
        <v>63792</v>
      </c>
      <c r="R36" s="4">
        <v>28781</v>
      </c>
      <c r="S36" s="4">
        <v>35703</v>
      </c>
      <c r="T36" s="4">
        <v>10533</v>
      </c>
      <c r="U36" s="4">
        <v>178014</v>
      </c>
      <c r="V36" s="4">
        <v>52072</v>
      </c>
      <c r="W36" s="4">
        <v>180478</v>
      </c>
      <c r="X36" s="4">
        <v>171600</v>
      </c>
      <c r="Y36" s="3">
        <f t="shared" si="9"/>
        <v>233577</v>
      </c>
      <c r="Z36" s="4"/>
      <c r="AA36" s="4"/>
      <c r="AB36" s="4"/>
      <c r="AC36" s="4"/>
      <c r="AD36" s="4"/>
      <c r="AE36" s="14" t="s">
        <v>90</v>
      </c>
      <c r="AF36" s="8"/>
      <c r="AG36" s="4">
        <v>178014</v>
      </c>
      <c r="AH36" s="4">
        <v>52072</v>
      </c>
      <c r="AI36" s="4">
        <v>180478</v>
      </c>
      <c r="AJ36" s="4">
        <v>171600</v>
      </c>
      <c r="AK36" s="4">
        <v>233577</v>
      </c>
    </row>
    <row r="37" spans="4:37">
      <c r="D37" s="14" t="s">
        <v>91</v>
      </c>
      <c r="E37" s="24"/>
      <c r="F37" s="24"/>
      <c r="G37" s="24"/>
      <c r="H37" s="4"/>
      <c r="I37" s="4"/>
      <c r="J37" s="5">
        <v>0</v>
      </c>
      <c r="K37" s="4">
        <v>18254</v>
      </c>
      <c r="L37" s="4">
        <v>18254</v>
      </c>
      <c r="M37" s="4">
        <v>18254</v>
      </c>
      <c r="N37" s="4">
        <v>18254</v>
      </c>
      <c r="O37" s="4">
        <v>112153</v>
      </c>
      <c r="P37" s="4">
        <v>109008</v>
      </c>
      <c r="Q37" s="4">
        <v>99230</v>
      </c>
      <c r="R37" s="4">
        <v>317417</v>
      </c>
      <c r="S37" s="4">
        <v>429168</v>
      </c>
      <c r="T37" s="4">
        <v>439282</v>
      </c>
      <c r="U37" s="5">
        <v>0</v>
      </c>
      <c r="V37" s="5">
        <v>0</v>
      </c>
      <c r="W37" s="5">
        <v>0</v>
      </c>
      <c r="X37" s="5">
        <v>0</v>
      </c>
      <c r="Y37" s="3">
        <f t="shared" si="9"/>
        <v>0</v>
      </c>
      <c r="Z37" s="5"/>
      <c r="AA37" s="5"/>
      <c r="AB37" s="5"/>
      <c r="AC37" s="5"/>
      <c r="AD37" s="5"/>
      <c r="AE37" s="14" t="s">
        <v>91</v>
      </c>
      <c r="AF37" s="8"/>
      <c r="AG37" s="5">
        <v>0</v>
      </c>
      <c r="AH37" s="5">
        <v>0</v>
      </c>
      <c r="AI37" s="5">
        <v>0</v>
      </c>
      <c r="AJ37" s="5">
        <v>0</v>
      </c>
      <c r="AK37" s="5">
        <v>0</v>
      </c>
    </row>
    <row r="38" spans="4:37">
      <c r="D38" s="14" t="s">
        <v>92</v>
      </c>
      <c r="E38" s="24"/>
      <c r="F38" s="24"/>
      <c r="G38" s="24"/>
      <c r="H38" s="4"/>
      <c r="I38" s="4"/>
      <c r="J38" s="5">
        <v>756</v>
      </c>
      <c r="K38" s="5">
        <v>687</v>
      </c>
      <c r="L38" s="4">
        <v>2504</v>
      </c>
      <c r="M38" s="4">
        <v>1633</v>
      </c>
      <c r="N38" s="4">
        <v>1403</v>
      </c>
      <c r="O38" s="5">
        <v>445</v>
      </c>
      <c r="P38" s="4">
        <v>2760</v>
      </c>
      <c r="Q38" s="4">
        <v>35221</v>
      </c>
      <c r="R38" s="4">
        <v>48013</v>
      </c>
      <c r="S38" s="4">
        <v>49270</v>
      </c>
      <c r="T38" s="4">
        <v>29728</v>
      </c>
      <c r="U38" s="4">
        <v>83880</v>
      </c>
      <c r="V38" s="4">
        <v>98835</v>
      </c>
      <c r="W38" s="4">
        <v>121501</v>
      </c>
      <c r="X38" s="4">
        <v>364618</v>
      </c>
      <c r="Y38" s="3">
        <f t="shared" si="9"/>
        <v>372942</v>
      </c>
      <c r="Z38" s="4"/>
      <c r="AA38" s="4"/>
      <c r="AB38" s="4"/>
      <c r="AC38" s="4"/>
      <c r="AD38" s="4"/>
      <c r="AE38" s="14" t="s">
        <v>92</v>
      </c>
      <c r="AF38" s="8"/>
      <c r="AG38" s="4">
        <v>83880</v>
      </c>
      <c r="AH38" s="4">
        <v>98835</v>
      </c>
      <c r="AI38" s="4">
        <v>121501</v>
      </c>
      <c r="AJ38" s="4">
        <v>364618</v>
      </c>
      <c r="AK38" s="4">
        <v>372942</v>
      </c>
    </row>
    <row r="39" spans="4:37">
      <c r="D39" s="15" t="s">
        <v>93</v>
      </c>
      <c r="E39" s="25"/>
      <c r="F39" s="25"/>
      <c r="G39" s="25"/>
      <c r="H39" s="4"/>
      <c r="I39" s="4"/>
      <c r="J39" s="5">
        <v>0</v>
      </c>
      <c r="K39" s="5">
        <v>0</v>
      </c>
      <c r="L39" s="5">
        <v>0</v>
      </c>
      <c r="M39" s="5">
        <v>0</v>
      </c>
      <c r="N39" s="5">
        <v>0</v>
      </c>
      <c r="O39" s="5">
        <v>0</v>
      </c>
      <c r="P39" s="5">
        <v>0</v>
      </c>
      <c r="Q39" s="5">
        <v>0</v>
      </c>
      <c r="R39" s="5">
        <v>0</v>
      </c>
      <c r="S39" s="5">
        <v>0</v>
      </c>
      <c r="T39" s="5">
        <v>0</v>
      </c>
      <c r="U39" s="4">
        <v>5377</v>
      </c>
      <c r="V39" s="4">
        <v>4825</v>
      </c>
      <c r="W39" s="4">
        <v>4274</v>
      </c>
      <c r="X39" s="4">
        <v>3722</v>
      </c>
      <c r="Y39" s="3">
        <f t="shared" si="9"/>
        <v>3171</v>
      </c>
      <c r="Z39" s="5"/>
      <c r="AA39" s="5"/>
      <c r="AB39" s="5"/>
      <c r="AC39" s="5"/>
      <c r="AD39" s="5"/>
      <c r="AE39" s="15" t="s">
        <v>93</v>
      </c>
      <c r="AF39" s="8"/>
      <c r="AG39" s="4">
        <v>5377</v>
      </c>
      <c r="AH39" s="4">
        <v>4825</v>
      </c>
      <c r="AI39" s="4">
        <v>4274</v>
      </c>
      <c r="AJ39" s="4">
        <v>3722</v>
      </c>
      <c r="AK39" s="4">
        <v>3171</v>
      </c>
    </row>
    <row r="40" spans="4:37">
      <c r="D40" s="16" t="s">
        <v>94</v>
      </c>
      <c r="E40" s="26"/>
      <c r="F40" s="26"/>
      <c r="G40" s="26"/>
      <c r="H40" s="3"/>
      <c r="I40" s="3"/>
      <c r="J40" s="3">
        <v>63710</v>
      </c>
      <c r="K40" s="3">
        <v>167783</v>
      </c>
      <c r="L40" s="3">
        <v>238783</v>
      </c>
      <c r="M40" s="3">
        <v>351114</v>
      </c>
      <c r="N40" s="3">
        <v>559310</v>
      </c>
      <c r="O40" s="3">
        <v>1037435</v>
      </c>
      <c r="P40" s="3">
        <v>1412472</v>
      </c>
      <c r="Q40" s="3">
        <v>1677175</v>
      </c>
      <c r="R40" s="3">
        <v>1834537</v>
      </c>
      <c r="S40" s="3">
        <v>2004713</v>
      </c>
      <c r="T40" s="3">
        <v>886431</v>
      </c>
      <c r="U40" s="3">
        <v>4729996</v>
      </c>
      <c r="V40" s="3">
        <v>4721857</v>
      </c>
      <c r="W40" s="3">
        <v>5876150</v>
      </c>
      <c r="X40" s="3">
        <v>8520393</v>
      </c>
      <c r="Y40" s="3">
        <f t="shared" si="9"/>
        <v>13405183</v>
      </c>
      <c r="Z40" s="3"/>
      <c r="AA40" s="3"/>
      <c r="AB40" s="3"/>
      <c r="AC40" s="3"/>
      <c r="AD40" s="3"/>
      <c r="AE40" s="16" t="s">
        <v>94</v>
      </c>
      <c r="AF40" s="8"/>
      <c r="AG40" s="3">
        <v>4729996</v>
      </c>
      <c r="AH40" s="3">
        <v>4721857</v>
      </c>
      <c r="AI40" s="3">
        <v>5876150</v>
      </c>
      <c r="AJ40" s="3">
        <v>8520393</v>
      </c>
      <c r="AK40" s="3">
        <v>13405183</v>
      </c>
    </row>
    <row r="41" spans="4:37">
      <c r="D41" s="12" t="s">
        <v>95</v>
      </c>
      <c r="E41" s="22"/>
      <c r="F41" s="22"/>
      <c r="G41" s="22"/>
      <c r="H41" s="2"/>
      <c r="I41" s="2"/>
      <c r="J41" s="2"/>
      <c r="K41" s="2"/>
      <c r="L41" s="2"/>
      <c r="M41" s="2"/>
      <c r="N41" s="2"/>
      <c r="O41" s="2"/>
      <c r="P41" s="2"/>
      <c r="Q41" s="2"/>
      <c r="R41" s="2"/>
      <c r="S41" s="2"/>
      <c r="T41" s="2"/>
      <c r="U41" s="2"/>
      <c r="V41" s="2"/>
      <c r="W41" s="2"/>
      <c r="X41" s="2"/>
      <c r="Y41" s="3">
        <f t="shared" si="9"/>
        <v>0</v>
      </c>
      <c r="Z41" s="2"/>
      <c r="AA41" s="2"/>
      <c r="AB41" s="2"/>
      <c r="AC41" s="2"/>
      <c r="AD41" s="2"/>
      <c r="AE41" s="12" t="s">
        <v>95</v>
      </c>
      <c r="AF41" s="8"/>
      <c r="AG41" s="2"/>
      <c r="AH41" s="2"/>
      <c r="AI41" s="2"/>
      <c r="AJ41" s="2"/>
      <c r="AK41" s="2"/>
    </row>
    <row r="42" spans="4:37">
      <c r="D42" s="13" t="s">
        <v>96</v>
      </c>
      <c r="E42" s="23"/>
      <c r="F42" s="23"/>
      <c r="G42" s="23"/>
      <c r="H42" s="3"/>
      <c r="I42" s="3"/>
      <c r="J42" s="3">
        <v>23453</v>
      </c>
      <c r="K42" s="3">
        <v>75022</v>
      </c>
      <c r="L42" s="3">
        <v>102088</v>
      </c>
      <c r="M42" s="3">
        <v>168214</v>
      </c>
      <c r="N42" s="3">
        <v>293786</v>
      </c>
      <c r="O42" s="3">
        <v>452343</v>
      </c>
      <c r="P42" s="3">
        <v>639480</v>
      </c>
      <c r="Q42" s="3">
        <v>743187</v>
      </c>
      <c r="R42" s="3">
        <v>640531</v>
      </c>
      <c r="S42" s="3">
        <v>640752</v>
      </c>
      <c r="T42" s="3">
        <v>220237</v>
      </c>
      <c r="U42" s="3">
        <v>1564573</v>
      </c>
      <c r="V42" s="3">
        <v>1270297</v>
      </c>
      <c r="W42" s="3">
        <v>1808719</v>
      </c>
      <c r="X42" s="3">
        <v>2188391</v>
      </c>
      <c r="Y42" s="3">
        <f t="shared" si="9"/>
        <v>2571529</v>
      </c>
      <c r="Z42" s="3"/>
      <c r="AA42" s="3"/>
      <c r="AB42" s="3"/>
      <c r="AC42" s="3"/>
      <c r="AD42" s="3"/>
      <c r="AE42" s="13" t="s">
        <v>96</v>
      </c>
      <c r="AF42" s="8"/>
      <c r="AG42" s="3">
        <v>1564573</v>
      </c>
      <c r="AH42" s="3">
        <v>1270297</v>
      </c>
      <c r="AI42" s="3">
        <v>1808719</v>
      </c>
      <c r="AJ42" s="3">
        <v>2188391</v>
      </c>
      <c r="AK42" s="3">
        <v>2571529</v>
      </c>
    </row>
    <row r="43" spans="4:37">
      <c r="D43" s="14" t="s">
        <v>97</v>
      </c>
      <c r="E43" s="24"/>
      <c r="F43" s="24"/>
      <c r="G43" s="24"/>
      <c r="H43" s="4"/>
      <c r="I43" s="4"/>
      <c r="J43" s="4">
        <v>23453</v>
      </c>
      <c r="K43" s="4">
        <v>74806</v>
      </c>
      <c r="L43" s="4">
        <v>101974</v>
      </c>
      <c r="M43" s="4">
        <v>168137</v>
      </c>
      <c r="N43" s="4">
        <v>293755</v>
      </c>
      <c r="O43" s="4">
        <v>452313</v>
      </c>
      <c r="P43" s="4">
        <v>639480</v>
      </c>
      <c r="Q43" s="4">
        <v>743187</v>
      </c>
      <c r="R43" s="4">
        <v>640531</v>
      </c>
      <c r="S43" s="4">
        <v>640752</v>
      </c>
      <c r="T43" s="4">
        <v>220237</v>
      </c>
      <c r="U43" s="4">
        <v>1564573</v>
      </c>
      <c r="V43" s="4">
        <v>1270197</v>
      </c>
      <c r="W43" s="4">
        <v>1808619</v>
      </c>
      <c r="X43" s="4">
        <v>2188291</v>
      </c>
      <c r="Y43" s="3">
        <f t="shared" si="9"/>
        <v>2571429</v>
      </c>
      <c r="Z43" s="4"/>
      <c r="AA43" s="4"/>
      <c r="AB43" s="4"/>
      <c r="AC43" s="4"/>
      <c r="AD43" s="4"/>
      <c r="AE43" s="14" t="s">
        <v>97</v>
      </c>
      <c r="AF43" s="8"/>
      <c r="AG43" s="4">
        <v>1564573</v>
      </c>
      <c r="AH43" s="4">
        <v>1270197</v>
      </c>
      <c r="AI43" s="4">
        <v>1808619</v>
      </c>
      <c r="AJ43" s="4">
        <v>2188291</v>
      </c>
      <c r="AK43" s="4">
        <v>2571429</v>
      </c>
    </row>
    <row r="44" spans="4:37">
      <c r="D44" s="17" t="s">
        <v>98</v>
      </c>
      <c r="E44" s="27"/>
      <c r="F44" s="27"/>
      <c r="G44" s="27"/>
      <c r="H44" s="4"/>
      <c r="I44" s="4"/>
      <c r="J44" s="5">
        <v>0</v>
      </c>
      <c r="K44" s="4">
        <v>3300</v>
      </c>
      <c r="L44" s="4">
        <v>60663</v>
      </c>
      <c r="M44" s="4">
        <v>65021</v>
      </c>
      <c r="N44" s="4">
        <v>45047</v>
      </c>
      <c r="O44" s="4">
        <v>79711</v>
      </c>
      <c r="P44" s="4">
        <v>198626</v>
      </c>
      <c r="Q44" s="4">
        <v>453427</v>
      </c>
      <c r="R44" s="4">
        <v>332674</v>
      </c>
      <c r="S44" s="4">
        <v>386431</v>
      </c>
      <c r="T44" s="5">
        <v>0</v>
      </c>
      <c r="U44" s="4">
        <v>1133082</v>
      </c>
      <c r="V44" s="4">
        <v>735171</v>
      </c>
      <c r="W44" s="4">
        <v>1148974</v>
      </c>
      <c r="X44" s="4">
        <v>841909</v>
      </c>
      <c r="Y44" s="3">
        <f t="shared" si="9"/>
        <v>467625</v>
      </c>
      <c r="Z44" s="4"/>
      <c r="AA44" s="4"/>
      <c r="AB44" s="4"/>
      <c r="AC44" s="4"/>
      <c r="AD44" s="4"/>
      <c r="AE44" s="17" t="s">
        <v>98</v>
      </c>
      <c r="AF44" s="8"/>
      <c r="AG44" s="4">
        <v>1133082</v>
      </c>
      <c r="AH44" s="4">
        <v>735171</v>
      </c>
      <c r="AI44" s="4">
        <v>1148974</v>
      </c>
      <c r="AJ44" s="4">
        <v>841909</v>
      </c>
      <c r="AK44" s="4">
        <v>467625</v>
      </c>
    </row>
    <row r="45" spans="4:37">
      <c r="D45" s="17" t="s">
        <v>99</v>
      </c>
      <c r="E45" s="27"/>
      <c r="F45" s="27"/>
      <c r="G45" s="27"/>
      <c r="H45" s="5"/>
      <c r="I45" s="5"/>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17" t="s">
        <v>99</v>
      </c>
      <c r="AF45" s="8"/>
      <c r="AG45" s="5">
        <v>0</v>
      </c>
      <c r="AH45" s="5">
        <v>0</v>
      </c>
      <c r="AI45" s="5">
        <v>0</v>
      </c>
      <c r="AJ45" s="5">
        <v>0</v>
      </c>
      <c r="AK45" s="5">
        <v>0</v>
      </c>
    </row>
    <row r="46" spans="4:37">
      <c r="D46" s="17" t="s">
        <v>100</v>
      </c>
      <c r="E46" s="27"/>
      <c r="F46" s="27"/>
      <c r="G46" s="27"/>
      <c r="H46" s="4"/>
      <c r="I46" s="4"/>
      <c r="J46" s="4">
        <v>15862</v>
      </c>
      <c r="K46" s="4">
        <v>21724</v>
      </c>
      <c r="L46" s="4">
        <v>31386</v>
      </c>
      <c r="M46" s="4">
        <v>59665</v>
      </c>
      <c r="N46" s="4">
        <v>114949</v>
      </c>
      <c r="O46" s="4">
        <v>78741</v>
      </c>
      <c r="P46" s="4">
        <v>122590</v>
      </c>
      <c r="Q46" s="4">
        <v>110330</v>
      </c>
      <c r="R46" s="4">
        <v>117000</v>
      </c>
      <c r="S46" s="4">
        <v>99387</v>
      </c>
      <c r="T46" s="4">
        <v>67797</v>
      </c>
      <c r="U46" s="4">
        <v>205791</v>
      </c>
      <c r="V46" s="4">
        <v>130370</v>
      </c>
      <c r="W46" s="4">
        <v>137024</v>
      </c>
      <c r="X46" s="4">
        <v>683398</v>
      </c>
      <c r="Y46" s="3">
        <f t="shared" si="9"/>
        <v>326043</v>
      </c>
      <c r="Z46" s="4"/>
      <c r="AA46" s="4"/>
      <c r="AB46" s="4"/>
      <c r="AC46" s="4"/>
      <c r="AD46" s="4"/>
      <c r="AE46" s="17" t="s">
        <v>100</v>
      </c>
      <c r="AF46" s="8"/>
      <c r="AG46" s="4">
        <v>205791</v>
      </c>
      <c r="AH46" s="4">
        <v>130370</v>
      </c>
      <c r="AI46" s="4">
        <v>137024</v>
      </c>
      <c r="AJ46" s="4">
        <v>683398</v>
      </c>
      <c r="AK46" s="4">
        <v>326043</v>
      </c>
    </row>
    <row r="47" spans="4:37">
      <c r="D47" s="17" t="s">
        <v>101</v>
      </c>
      <c r="E47" s="27"/>
      <c r="F47" s="27"/>
      <c r="G47" s="27"/>
      <c r="H47" s="4"/>
      <c r="I47" s="4"/>
      <c r="J47" s="5">
        <v>328</v>
      </c>
      <c r="K47" s="5">
        <v>0</v>
      </c>
      <c r="L47" s="5">
        <v>18</v>
      </c>
      <c r="M47" s="4">
        <v>7288</v>
      </c>
      <c r="N47" s="5">
        <v>471</v>
      </c>
      <c r="O47" s="4">
        <v>113766</v>
      </c>
      <c r="P47" s="4">
        <v>34977</v>
      </c>
      <c r="Q47" s="4">
        <v>48541</v>
      </c>
      <c r="R47" s="4">
        <v>5042</v>
      </c>
      <c r="S47" s="4">
        <v>17858</v>
      </c>
      <c r="T47" s="4">
        <v>1259</v>
      </c>
      <c r="U47" s="4">
        <v>22664</v>
      </c>
      <c r="V47" s="4">
        <v>47778</v>
      </c>
      <c r="W47" s="4">
        <v>34017</v>
      </c>
      <c r="X47" s="4">
        <v>165633</v>
      </c>
      <c r="Y47" s="3">
        <f t="shared" si="9"/>
        <v>29828</v>
      </c>
      <c r="Z47" s="4"/>
      <c r="AA47" s="4"/>
      <c r="AB47" s="4"/>
      <c r="AC47" s="4"/>
      <c r="AD47" s="4"/>
      <c r="AE47" s="17" t="s">
        <v>101</v>
      </c>
      <c r="AF47" s="8"/>
      <c r="AG47" s="4">
        <v>22664</v>
      </c>
      <c r="AH47" s="4">
        <v>47778</v>
      </c>
      <c r="AI47" s="4">
        <v>34017</v>
      </c>
      <c r="AJ47" s="4">
        <v>165633</v>
      </c>
      <c r="AK47" s="4">
        <v>29828</v>
      </c>
    </row>
    <row r="48" spans="4:37">
      <c r="D48" s="17" t="s">
        <v>102</v>
      </c>
      <c r="E48" s="27"/>
      <c r="F48" s="27"/>
      <c r="G48" s="27"/>
      <c r="H48" s="4"/>
      <c r="I48" s="4"/>
      <c r="J48" s="4">
        <v>3466</v>
      </c>
      <c r="K48" s="4">
        <v>13628</v>
      </c>
      <c r="L48" s="4">
        <v>4603</v>
      </c>
      <c r="M48" s="4">
        <v>4237</v>
      </c>
      <c r="N48" s="4">
        <v>16398</v>
      </c>
      <c r="O48" s="4">
        <v>35750</v>
      </c>
      <c r="P48" s="4">
        <v>41594</v>
      </c>
      <c r="Q48" s="4">
        <v>34855</v>
      </c>
      <c r="R48" s="4">
        <v>22682</v>
      </c>
      <c r="S48" s="4">
        <v>24105</v>
      </c>
      <c r="T48" s="4">
        <v>12434</v>
      </c>
      <c r="U48" s="4">
        <v>29322</v>
      </c>
      <c r="V48" s="4">
        <v>39108</v>
      </c>
      <c r="W48" s="4">
        <v>59301</v>
      </c>
      <c r="X48" s="4">
        <v>55023</v>
      </c>
      <c r="Y48" s="3">
        <f t="shared" si="9"/>
        <v>94439</v>
      </c>
      <c r="Z48" s="4"/>
      <c r="AA48" s="4"/>
      <c r="AB48" s="4"/>
      <c r="AC48" s="4"/>
      <c r="AD48" s="4"/>
      <c r="AE48" s="17" t="s">
        <v>102</v>
      </c>
      <c r="AF48" s="8"/>
      <c r="AG48" s="4">
        <v>29322</v>
      </c>
      <c r="AH48" s="4">
        <v>39108</v>
      </c>
      <c r="AI48" s="4">
        <v>59301</v>
      </c>
      <c r="AJ48" s="4">
        <v>55023</v>
      </c>
      <c r="AK48" s="4">
        <v>94439</v>
      </c>
    </row>
    <row r="49" spans="4:37">
      <c r="D49" s="17" t="s">
        <v>103</v>
      </c>
      <c r="E49" s="27"/>
      <c r="F49" s="27"/>
      <c r="G49" s="27"/>
      <c r="H49" s="4"/>
      <c r="I49" s="4"/>
      <c r="J49" s="4">
        <v>2170</v>
      </c>
      <c r="K49" s="4">
        <v>3733</v>
      </c>
      <c r="L49" s="4">
        <v>1025</v>
      </c>
      <c r="M49" s="4">
        <v>8723</v>
      </c>
      <c r="N49" s="4">
        <v>13231</v>
      </c>
      <c r="O49" s="4">
        <v>16345</v>
      </c>
      <c r="P49" s="4">
        <v>17967</v>
      </c>
      <c r="Q49" s="4">
        <v>16756</v>
      </c>
      <c r="R49" s="4">
        <v>29286</v>
      </c>
      <c r="S49" s="4">
        <v>23337</v>
      </c>
      <c r="T49" s="4">
        <v>11375</v>
      </c>
      <c r="U49" s="4">
        <v>70342</v>
      </c>
      <c r="V49" s="4">
        <v>71344</v>
      </c>
      <c r="W49" s="4">
        <v>90358</v>
      </c>
      <c r="X49" s="4">
        <v>156003</v>
      </c>
      <c r="Y49" s="3">
        <f t="shared" si="9"/>
        <v>235282</v>
      </c>
      <c r="Z49" s="4"/>
      <c r="AA49" s="4"/>
      <c r="AB49" s="4"/>
      <c r="AC49" s="4"/>
      <c r="AD49" s="4"/>
      <c r="AE49" s="17" t="s">
        <v>103</v>
      </c>
      <c r="AF49" s="8"/>
      <c r="AG49" s="4">
        <v>70342</v>
      </c>
      <c r="AH49" s="4">
        <v>71344</v>
      </c>
      <c r="AI49" s="4">
        <v>90358</v>
      </c>
      <c r="AJ49" s="4">
        <v>156003</v>
      </c>
      <c r="AK49" s="4">
        <v>235282</v>
      </c>
    </row>
    <row r="50" spans="4:37">
      <c r="D50" s="17" t="s">
        <v>104</v>
      </c>
      <c r="E50" s="27"/>
      <c r="F50" s="27"/>
      <c r="G50" s="27"/>
      <c r="H50" s="4"/>
      <c r="I50" s="4"/>
      <c r="J50" s="5">
        <v>0</v>
      </c>
      <c r="K50" s="4">
        <v>1629</v>
      </c>
      <c r="L50" s="5">
        <v>611</v>
      </c>
      <c r="M50" s="5">
        <v>225</v>
      </c>
      <c r="N50" s="5">
        <v>82</v>
      </c>
      <c r="O50" s="4">
        <v>9129</v>
      </c>
      <c r="P50" s="4">
        <v>10968</v>
      </c>
      <c r="Q50" s="4">
        <v>7184</v>
      </c>
      <c r="R50" s="4">
        <v>9518</v>
      </c>
      <c r="S50" s="4">
        <v>7980</v>
      </c>
      <c r="T50" s="5">
        <v>0</v>
      </c>
      <c r="U50" s="4">
        <v>18696</v>
      </c>
      <c r="V50" s="4">
        <v>17560</v>
      </c>
      <c r="W50" s="4">
        <v>17870</v>
      </c>
      <c r="X50" s="4">
        <v>13040</v>
      </c>
      <c r="Y50" s="3">
        <f t="shared" si="9"/>
        <v>376</v>
      </c>
      <c r="Z50" s="4"/>
      <c r="AA50" s="4"/>
      <c r="AB50" s="4"/>
      <c r="AC50" s="4"/>
      <c r="AD50" s="4"/>
      <c r="AE50" s="17" t="s">
        <v>104</v>
      </c>
      <c r="AF50" s="8"/>
      <c r="AG50" s="4">
        <v>18696</v>
      </c>
      <c r="AH50" s="4">
        <v>17560</v>
      </c>
      <c r="AI50" s="4">
        <v>17870</v>
      </c>
      <c r="AJ50" s="4">
        <v>13040</v>
      </c>
      <c r="AK50" s="5">
        <v>376</v>
      </c>
    </row>
    <row r="51" spans="4:37">
      <c r="D51" s="17" t="s">
        <v>105</v>
      </c>
      <c r="E51" s="27"/>
      <c r="F51" s="27"/>
      <c r="G51" s="27"/>
      <c r="H51" s="5"/>
      <c r="I51" s="5"/>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17" t="s">
        <v>105</v>
      </c>
      <c r="AF51" s="8"/>
      <c r="AG51" s="5">
        <v>0</v>
      </c>
      <c r="AH51" s="5">
        <v>0</v>
      </c>
      <c r="AI51" s="5">
        <v>0</v>
      </c>
      <c r="AJ51" s="5">
        <v>0</v>
      </c>
      <c r="AK51" s="5">
        <v>0</v>
      </c>
    </row>
    <row r="52" spans="4:37" ht="30">
      <c r="D52" s="17" t="s">
        <v>106</v>
      </c>
      <c r="E52" s="27"/>
      <c r="F52" s="27"/>
      <c r="G52" s="27"/>
      <c r="H52" s="5"/>
      <c r="I52" s="5"/>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17" t="s">
        <v>106</v>
      </c>
      <c r="AF52" s="8"/>
      <c r="AG52" s="5">
        <v>0</v>
      </c>
      <c r="AH52" s="5">
        <v>0</v>
      </c>
      <c r="AI52" s="5">
        <v>0</v>
      </c>
      <c r="AJ52" s="5">
        <v>0</v>
      </c>
      <c r="AK52" s="5">
        <v>0</v>
      </c>
    </row>
    <row r="53" spans="4:37">
      <c r="D53" s="17" t="s">
        <v>107</v>
      </c>
      <c r="E53" s="27"/>
      <c r="F53" s="27"/>
      <c r="G53" s="27"/>
      <c r="H53" s="4"/>
      <c r="I53" s="4"/>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17" t="s">
        <v>107</v>
      </c>
      <c r="AF53" s="8"/>
      <c r="AG53" s="5">
        <v>0</v>
      </c>
      <c r="AH53" s="5">
        <v>0</v>
      </c>
      <c r="AI53" s="5">
        <v>0</v>
      </c>
      <c r="AJ53" s="5">
        <v>0</v>
      </c>
      <c r="AK53" s="5">
        <v>0</v>
      </c>
    </row>
    <row r="54" spans="4:37">
      <c r="D54" s="17" t="s">
        <v>108</v>
      </c>
      <c r="E54" s="27"/>
      <c r="F54" s="27"/>
      <c r="G54" s="27"/>
      <c r="H54" s="4"/>
      <c r="I54" s="4"/>
      <c r="J54" s="4">
        <v>1386</v>
      </c>
      <c r="K54" s="4">
        <v>28500</v>
      </c>
      <c r="L54" s="5">
        <v>349</v>
      </c>
      <c r="M54" s="4">
        <v>16457</v>
      </c>
      <c r="N54" s="4">
        <v>89776</v>
      </c>
      <c r="O54" s="4">
        <v>88523</v>
      </c>
      <c r="P54" s="4">
        <v>168143</v>
      </c>
      <c r="Q54" s="4">
        <v>14383</v>
      </c>
      <c r="R54" s="4">
        <v>66140</v>
      </c>
      <c r="S54" s="4">
        <v>4187</v>
      </c>
      <c r="T54" s="4">
        <v>103495</v>
      </c>
      <c r="U54" s="4">
        <v>6390</v>
      </c>
      <c r="V54" s="4">
        <v>134989</v>
      </c>
      <c r="W54" s="4">
        <v>243231</v>
      </c>
      <c r="X54" s="4">
        <v>204107</v>
      </c>
      <c r="Y54" s="3">
        <f t="shared" si="9"/>
        <v>1271901</v>
      </c>
      <c r="Z54" s="4"/>
      <c r="AA54" s="4"/>
      <c r="AB54" s="4"/>
      <c r="AC54" s="4"/>
      <c r="AD54" s="4"/>
      <c r="AE54" s="17" t="s">
        <v>108</v>
      </c>
      <c r="AF54" s="8"/>
      <c r="AG54" s="4">
        <v>6390</v>
      </c>
      <c r="AH54" s="4">
        <v>134989</v>
      </c>
      <c r="AI54" s="4">
        <v>243231</v>
      </c>
      <c r="AJ54" s="4">
        <v>204107</v>
      </c>
      <c r="AK54" s="4">
        <v>1271901</v>
      </c>
    </row>
    <row r="55" spans="4:37">
      <c r="D55" s="17" t="s">
        <v>109</v>
      </c>
      <c r="E55" s="27"/>
      <c r="F55" s="27"/>
      <c r="G55" s="27"/>
      <c r="H55" s="4"/>
      <c r="I55" s="4"/>
      <c r="J55" s="5">
        <v>0</v>
      </c>
      <c r="K55" s="5">
        <v>0</v>
      </c>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17" t="s">
        <v>109</v>
      </c>
      <c r="AF55" s="8"/>
      <c r="AG55" s="5">
        <v>0</v>
      </c>
      <c r="AH55" s="5">
        <v>0</v>
      </c>
      <c r="AI55" s="5">
        <v>0</v>
      </c>
      <c r="AJ55" s="5">
        <v>0</v>
      </c>
      <c r="AK55" s="5">
        <v>0</v>
      </c>
    </row>
    <row r="56" spans="4:37">
      <c r="D56" s="17" t="s">
        <v>110</v>
      </c>
      <c r="E56" s="27"/>
      <c r="F56" s="27"/>
      <c r="G56" s="27"/>
      <c r="H56" s="4"/>
      <c r="I56" s="4"/>
      <c r="J56" s="5">
        <v>240</v>
      </c>
      <c r="K56" s="4">
        <v>2292</v>
      </c>
      <c r="L56" s="4">
        <v>3319</v>
      </c>
      <c r="M56" s="4">
        <v>6520</v>
      </c>
      <c r="N56" s="4">
        <v>13802</v>
      </c>
      <c r="O56" s="4">
        <v>30348</v>
      </c>
      <c r="P56" s="4">
        <v>44614</v>
      </c>
      <c r="Q56" s="4">
        <v>57711</v>
      </c>
      <c r="R56" s="4">
        <v>58190</v>
      </c>
      <c r="S56" s="4">
        <v>77466</v>
      </c>
      <c r="T56" s="4">
        <v>23876</v>
      </c>
      <c r="U56" s="4">
        <v>78286</v>
      </c>
      <c r="V56" s="4">
        <v>93877</v>
      </c>
      <c r="W56" s="4">
        <v>77845</v>
      </c>
      <c r="X56" s="4">
        <v>69178</v>
      </c>
      <c r="Y56" s="3">
        <f t="shared" si="9"/>
        <v>145935</v>
      </c>
      <c r="Z56" s="4"/>
      <c r="AA56" s="4"/>
      <c r="AB56" s="4"/>
      <c r="AC56" s="4"/>
      <c r="AD56" s="4"/>
      <c r="AE56" s="17" t="s">
        <v>110</v>
      </c>
      <c r="AF56" s="8"/>
      <c r="AG56" s="4">
        <v>78286</v>
      </c>
      <c r="AH56" s="4">
        <v>93877</v>
      </c>
      <c r="AI56" s="4">
        <v>77845</v>
      </c>
      <c r="AJ56" s="4">
        <v>69178</v>
      </c>
      <c r="AK56" s="4">
        <v>145935</v>
      </c>
    </row>
    <row r="57" spans="4:37">
      <c r="D57" s="17" t="s">
        <v>111</v>
      </c>
      <c r="E57" s="27"/>
      <c r="F57" s="27"/>
      <c r="G57" s="27"/>
      <c r="H57" s="5"/>
      <c r="I57" s="5"/>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17" t="s">
        <v>111</v>
      </c>
      <c r="AF57" s="8"/>
      <c r="AG57" s="5">
        <v>0</v>
      </c>
      <c r="AH57" s="5">
        <v>0</v>
      </c>
      <c r="AI57" s="5">
        <v>0</v>
      </c>
      <c r="AJ57" s="5">
        <v>0</v>
      </c>
      <c r="AK57" s="5">
        <v>0</v>
      </c>
    </row>
    <row r="58" spans="4:37">
      <c r="D58" s="17" t="s">
        <v>112</v>
      </c>
      <c r="E58" s="27"/>
      <c r="F58" s="27"/>
      <c r="G58" s="27"/>
      <c r="H58" s="5"/>
      <c r="I58" s="5"/>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17" t="s">
        <v>112</v>
      </c>
      <c r="AF58" s="8"/>
      <c r="AG58" s="5">
        <v>0</v>
      </c>
      <c r="AH58" s="5">
        <v>0</v>
      </c>
      <c r="AI58" s="5">
        <v>0</v>
      </c>
      <c r="AJ58" s="5">
        <v>0</v>
      </c>
      <c r="AK58" s="5">
        <v>0</v>
      </c>
    </row>
    <row r="59" spans="4:37">
      <c r="D59" s="14" t="s">
        <v>113</v>
      </c>
      <c r="E59" s="24"/>
      <c r="F59" s="24"/>
      <c r="G59" s="24"/>
      <c r="H59" s="4"/>
      <c r="I59" s="4"/>
      <c r="J59" s="5">
        <v>0</v>
      </c>
      <c r="K59" s="5">
        <v>216</v>
      </c>
      <c r="L59" s="5">
        <v>114</v>
      </c>
      <c r="M59" s="5">
        <v>77</v>
      </c>
      <c r="N59" s="5">
        <v>30</v>
      </c>
      <c r="O59" s="5">
        <v>30</v>
      </c>
      <c r="P59" s="5">
        <v>0</v>
      </c>
      <c r="Q59" s="5">
        <v>0</v>
      </c>
      <c r="R59" s="5">
        <v>0</v>
      </c>
      <c r="S59" s="5">
        <v>0</v>
      </c>
      <c r="T59" s="5">
        <v>0</v>
      </c>
      <c r="U59" s="5">
        <v>0</v>
      </c>
      <c r="V59" s="5">
        <v>100</v>
      </c>
      <c r="W59" s="5">
        <v>100</v>
      </c>
      <c r="X59" s="5">
        <v>100</v>
      </c>
      <c r="Y59" s="3">
        <f t="shared" si="9"/>
        <v>100</v>
      </c>
      <c r="Z59" s="5"/>
      <c r="AA59" s="5"/>
      <c r="AB59" s="5"/>
      <c r="AC59" s="5"/>
      <c r="AD59" s="5"/>
      <c r="AE59" s="14" t="s">
        <v>113</v>
      </c>
      <c r="AF59" s="8"/>
      <c r="AG59" s="5">
        <v>0</v>
      </c>
      <c r="AH59" s="5">
        <v>100</v>
      </c>
      <c r="AI59" s="5">
        <v>100</v>
      </c>
      <c r="AJ59" s="5">
        <v>100</v>
      </c>
      <c r="AK59" s="5">
        <v>100</v>
      </c>
    </row>
    <row r="60" spans="4:37">
      <c r="D60" s="17" t="s">
        <v>114</v>
      </c>
      <c r="E60" s="27"/>
      <c r="F60" s="27"/>
      <c r="G60" s="27"/>
      <c r="H60" s="5"/>
      <c r="I60" s="4"/>
      <c r="J60" s="5">
        <v>0</v>
      </c>
      <c r="K60" s="5">
        <v>0</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17" t="s">
        <v>114</v>
      </c>
      <c r="AF60" s="8"/>
      <c r="AG60" s="5">
        <v>0</v>
      </c>
      <c r="AH60" s="5">
        <v>0</v>
      </c>
      <c r="AI60" s="5">
        <v>0</v>
      </c>
      <c r="AJ60" s="5">
        <v>0</v>
      </c>
      <c r="AK60" s="5">
        <v>0</v>
      </c>
    </row>
    <row r="61" spans="4:37">
      <c r="D61" s="17" t="s">
        <v>115</v>
      </c>
      <c r="E61" s="27"/>
      <c r="F61" s="27"/>
      <c r="G61" s="27"/>
      <c r="H61" s="4"/>
      <c r="I61" s="4"/>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17" t="s">
        <v>115</v>
      </c>
      <c r="AF61" s="8"/>
      <c r="AG61" s="5">
        <v>0</v>
      </c>
      <c r="AH61" s="5">
        <v>0</v>
      </c>
      <c r="AI61" s="5">
        <v>0</v>
      </c>
      <c r="AJ61" s="5">
        <v>0</v>
      </c>
      <c r="AK61" s="5">
        <v>0</v>
      </c>
    </row>
    <row r="62" spans="4:37">
      <c r="D62" s="17" t="s">
        <v>116</v>
      </c>
      <c r="E62" s="27"/>
      <c r="F62" s="27"/>
      <c r="G62" s="27"/>
      <c r="H62" s="5"/>
      <c r="I62" s="5"/>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17" t="s">
        <v>116</v>
      </c>
      <c r="AF62" s="8"/>
      <c r="AG62" s="5">
        <v>0</v>
      </c>
      <c r="AH62" s="5">
        <v>0</v>
      </c>
      <c r="AI62" s="5">
        <v>0</v>
      </c>
      <c r="AJ62" s="5">
        <v>0</v>
      </c>
      <c r="AK62" s="5">
        <v>0</v>
      </c>
    </row>
    <row r="63" spans="4:37">
      <c r="D63" s="17" t="s">
        <v>117</v>
      </c>
      <c r="E63" s="27"/>
      <c r="F63" s="27"/>
      <c r="G63" s="27"/>
      <c r="H63" s="5"/>
      <c r="I63" s="5"/>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17" t="s">
        <v>117</v>
      </c>
      <c r="AF63" s="8"/>
      <c r="AG63" s="5">
        <v>0</v>
      </c>
      <c r="AH63" s="5">
        <v>0</v>
      </c>
      <c r="AI63" s="5">
        <v>0</v>
      </c>
      <c r="AJ63" s="5">
        <v>0</v>
      </c>
      <c r="AK63" s="5">
        <v>0</v>
      </c>
    </row>
    <row r="64" spans="4:37">
      <c r="D64" s="17" t="s">
        <v>118</v>
      </c>
      <c r="E64" s="27"/>
      <c r="F64" s="27"/>
      <c r="G64" s="27"/>
      <c r="H64" s="4"/>
      <c r="I64" s="4"/>
      <c r="J64" s="5">
        <v>0</v>
      </c>
      <c r="K64" s="5">
        <v>0</v>
      </c>
      <c r="L64" s="5">
        <v>0</v>
      </c>
      <c r="M64" s="5">
        <v>0</v>
      </c>
      <c r="N64" s="5">
        <v>0</v>
      </c>
      <c r="O64" s="5">
        <v>0</v>
      </c>
      <c r="P64" s="5">
        <v>0</v>
      </c>
      <c r="Q64" s="5">
        <v>0</v>
      </c>
      <c r="R64" s="5">
        <v>0</v>
      </c>
      <c r="S64" s="5">
        <v>0</v>
      </c>
      <c r="T64" s="5">
        <v>0</v>
      </c>
      <c r="U64" s="5">
        <v>0</v>
      </c>
      <c r="V64" s="5">
        <v>0</v>
      </c>
      <c r="W64" s="5">
        <v>0</v>
      </c>
      <c r="X64" s="5">
        <v>0</v>
      </c>
      <c r="Y64" s="3">
        <f t="shared" si="9"/>
        <v>0</v>
      </c>
      <c r="Z64" s="5"/>
      <c r="AA64" s="5"/>
      <c r="AB64" s="5"/>
      <c r="AC64" s="5"/>
      <c r="AD64" s="5"/>
      <c r="AE64" s="17" t="s">
        <v>118</v>
      </c>
      <c r="AF64" s="8"/>
      <c r="AG64" s="5">
        <v>0</v>
      </c>
      <c r="AH64" s="5">
        <v>0</v>
      </c>
      <c r="AI64" s="5">
        <v>0</v>
      </c>
      <c r="AJ64" s="5">
        <v>0</v>
      </c>
      <c r="AK64" s="5">
        <v>0</v>
      </c>
    </row>
    <row r="65" spans="4:37">
      <c r="D65" s="17" t="s">
        <v>119</v>
      </c>
      <c r="E65" s="27"/>
      <c r="F65" s="27"/>
      <c r="G65" s="27"/>
      <c r="H65" s="4"/>
      <c r="I65" s="4"/>
      <c r="J65" s="5">
        <v>0</v>
      </c>
      <c r="K65" s="5">
        <v>0</v>
      </c>
      <c r="L65" s="5">
        <v>0</v>
      </c>
      <c r="M65" s="5">
        <v>0</v>
      </c>
      <c r="N65" s="5">
        <v>0</v>
      </c>
      <c r="O65" s="5">
        <v>0</v>
      </c>
      <c r="P65" s="5">
        <v>0</v>
      </c>
      <c r="Q65" s="5">
        <v>0</v>
      </c>
      <c r="R65" s="5">
        <v>0</v>
      </c>
      <c r="S65" s="5">
        <v>0</v>
      </c>
      <c r="T65" s="5">
        <v>0</v>
      </c>
      <c r="U65" s="5">
        <v>0</v>
      </c>
      <c r="V65" s="5">
        <v>0</v>
      </c>
      <c r="W65" s="5">
        <v>0</v>
      </c>
      <c r="X65" s="5">
        <v>0</v>
      </c>
      <c r="Y65" s="3">
        <f t="shared" si="9"/>
        <v>0</v>
      </c>
      <c r="Z65" s="5"/>
      <c r="AA65" s="5"/>
      <c r="AB65" s="5"/>
      <c r="AC65" s="5"/>
      <c r="AD65" s="5"/>
      <c r="AE65" s="17" t="s">
        <v>119</v>
      </c>
      <c r="AF65" s="8"/>
      <c r="AG65" s="5">
        <v>0</v>
      </c>
      <c r="AH65" s="5">
        <v>0</v>
      </c>
      <c r="AI65" s="5">
        <v>0</v>
      </c>
      <c r="AJ65" s="5">
        <v>0</v>
      </c>
      <c r="AK65" s="5">
        <v>0</v>
      </c>
    </row>
    <row r="66" spans="4:37">
      <c r="D66" s="17" t="s">
        <v>120</v>
      </c>
      <c r="E66" s="27"/>
      <c r="F66" s="27"/>
      <c r="G66" s="27"/>
      <c r="H66" s="5"/>
      <c r="I66" s="5"/>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17" t="s">
        <v>120</v>
      </c>
      <c r="AF66" s="8"/>
      <c r="AG66" s="5">
        <v>0</v>
      </c>
      <c r="AH66" s="5">
        <v>0</v>
      </c>
      <c r="AI66" s="5">
        <v>0</v>
      </c>
      <c r="AJ66" s="5">
        <v>0</v>
      </c>
      <c r="AK66" s="5">
        <v>0</v>
      </c>
    </row>
    <row r="67" spans="4:37">
      <c r="D67" s="17" t="s">
        <v>121</v>
      </c>
      <c r="E67" s="27"/>
      <c r="F67" s="27"/>
      <c r="G67" s="27"/>
      <c r="H67" s="5"/>
      <c r="I67" s="5"/>
      <c r="J67" s="5">
        <v>0</v>
      </c>
      <c r="K67" s="5">
        <v>73</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17" t="s">
        <v>121</v>
      </c>
      <c r="AF67" s="8"/>
      <c r="AG67" s="5">
        <v>0</v>
      </c>
      <c r="AH67" s="5">
        <v>0</v>
      </c>
      <c r="AI67" s="5">
        <v>0</v>
      </c>
      <c r="AJ67" s="5">
        <v>0</v>
      </c>
      <c r="AK67" s="5">
        <v>0</v>
      </c>
    </row>
    <row r="68" spans="4:37">
      <c r="D68" s="17" t="s">
        <v>122</v>
      </c>
      <c r="E68" s="27"/>
      <c r="F68" s="27"/>
      <c r="G68" s="27"/>
      <c r="H68" s="5"/>
      <c r="I68" s="5"/>
      <c r="J68" s="5">
        <v>0</v>
      </c>
      <c r="K68" s="5">
        <v>142</v>
      </c>
      <c r="L68" s="5">
        <v>114</v>
      </c>
      <c r="M68" s="5">
        <v>77</v>
      </c>
      <c r="N68" s="5">
        <v>30</v>
      </c>
      <c r="O68" s="5">
        <v>0</v>
      </c>
      <c r="P68" s="5">
        <v>0</v>
      </c>
      <c r="Q68" s="5">
        <v>0</v>
      </c>
      <c r="R68" s="5">
        <v>0</v>
      </c>
      <c r="S68" s="5">
        <v>0</v>
      </c>
      <c r="T68" s="5">
        <v>0</v>
      </c>
      <c r="U68" s="5">
        <v>0</v>
      </c>
      <c r="V68" s="5">
        <v>0</v>
      </c>
      <c r="W68" s="5">
        <v>0</v>
      </c>
      <c r="X68" s="5">
        <v>0</v>
      </c>
      <c r="Y68" s="3">
        <f t="shared" si="9"/>
        <v>0</v>
      </c>
      <c r="Z68" s="5"/>
      <c r="AA68" s="5"/>
      <c r="AB68" s="5"/>
      <c r="AC68" s="5"/>
      <c r="AD68" s="5"/>
      <c r="AE68" s="17" t="s">
        <v>122</v>
      </c>
      <c r="AF68" s="8"/>
      <c r="AG68" s="5">
        <v>0</v>
      </c>
      <c r="AH68" s="5">
        <v>0</v>
      </c>
      <c r="AI68" s="5">
        <v>0</v>
      </c>
      <c r="AJ68" s="5">
        <v>0</v>
      </c>
      <c r="AK68" s="5">
        <v>0</v>
      </c>
    </row>
    <row r="69" spans="4:37">
      <c r="D69" s="17" t="s">
        <v>123</v>
      </c>
      <c r="E69" s="27"/>
      <c r="F69" s="27"/>
      <c r="G69" s="27"/>
      <c r="H69" s="4"/>
      <c r="I69" s="4"/>
      <c r="J69" s="5">
        <v>0</v>
      </c>
      <c r="K69" s="5">
        <v>0</v>
      </c>
      <c r="L69" s="5">
        <v>0</v>
      </c>
      <c r="M69" s="5">
        <v>0</v>
      </c>
      <c r="N69" s="5">
        <v>0</v>
      </c>
      <c r="O69" s="5">
        <v>30</v>
      </c>
      <c r="P69" s="5">
        <v>0</v>
      </c>
      <c r="Q69" s="5">
        <v>0</v>
      </c>
      <c r="R69" s="5">
        <v>0</v>
      </c>
      <c r="S69" s="5">
        <v>0</v>
      </c>
      <c r="T69" s="5">
        <v>0</v>
      </c>
      <c r="U69" s="5">
        <v>0</v>
      </c>
      <c r="V69" s="5">
        <v>0</v>
      </c>
      <c r="W69" s="5">
        <v>0</v>
      </c>
      <c r="X69" s="5">
        <v>0</v>
      </c>
      <c r="Y69" s="3">
        <f t="shared" si="9"/>
        <v>0</v>
      </c>
      <c r="Z69" s="5"/>
      <c r="AA69" s="5"/>
      <c r="AB69" s="5"/>
      <c r="AC69" s="5"/>
      <c r="AD69" s="5"/>
      <c r="AE69" s="17" t="s">
        <v>123</v>
      </c>
      <c r="AF69" s="8"/>
      <c r="AG69" s="5">
        <v>0</v>
      </c>
      <c r="AH69" s="5">
        <v>0</v>
      </c>
      <c r="AI69" s="5">
        <v>0</v>
      </c>
      <c r="AJ69" s="5">
        <v>0</v>
      </c>
      <c r="AK69" s="5">
        <v>0</v>
      </c>
    </row>
    <row r="70" spans="4:37">
      <c r="D70" s="17" t="s">
        <v>124</v>
      </c>
      <c r="E70" s="27"/>
      <c r="F70" s="27"/>
      <c r="G70" s="27"/>
      <c r="H70" s="4"/>
      <c r="I70" s="4"/>
      <c r="J70" s="5">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17" t="s">
        <v>124</v>
      </c>
      <c r="AF70" s="8"/>
      <c r="AG70" s="5">
        <v>0</v>
      </c>
      <c r="AH70" s="5">
        <v>0</v>
      </c>
      <c r="AI70" s="5">
        <v>0</v>
      </c>
      <c r="AJ70" s="5">
        <v>0</v>
      </c>
      <c r="AK70" s="5">
        <v>0</v>
      </c>
    </row>
    <row r="71" spans="4:37">
      <c r="D71" s="17" t="s">
        <v>125</v>
      </c>
      <c r="E71" s="27"/>
      <c r="F71" s="27"/>
      <c r="G71" s="27"/>
      <c r="H71" s="5"/>
      <c r="I71" s="5"/>
      <c r="J71" s="5">
        <v>0</v>
      </c>
      <c r="K71" s="5">
        <v>0</v>
      </c>
      <c r="L71" s="5">
        <v>0</v>
      </c>
      <c r="M71" s="5">
        <v>0</v>
      </c>
      <c r="N71" s="5">
        <v>0</v>
      </c>
      <c r="O71" s="5">
        <v>0</v>
      </c>
      <c r="P71" s="5">
        <v>0</v>
      </c>
      <c r="Q71" s="5">
        <v>0</v>
      </c>
      <c r="R71" s="5">
        <v>0</v>
      </c>
      <c r="S71" s="5">
        <v>0</v>
      </c>
      <c r="T71" s="5">
        <v>0</v>
      </c>
      <c r="U71" s="5">
        <v>0</v>
      </c>
      <c r="V71" s="5">
        <v>100</v>
      </c>
      <c r="W71" s="5">
        <v>100</v>
      </c>
      <c r="X71" s="5">
        <v>100</v>
      </c>
      <c r="Y71" s="3">
        <f t="shared" si="9"/>
        <v>100</v>
      </c>
      <c r="Z71" s="5"/>
      <c r="AA71" s="5"/>
      <c r="AB71" s="5"/>
      <c r="AC71" s="5"/>
      <c r="AD71" s="5"/>
      <c r="AE71" s="17" t="s">
        <v>125</v>
      </c>
      <c r="AF71" s="8"/>
      <c r="AG71" s="5">
        <v>0</v>
      </c>
      <c r="AH71" s="5">
        <v>100</v>
      </c>
      <c r="AI71" s="5">
        <v>100</v>
      </c>
      <c r="AJ71" s="5">
        <v>100</v>
      </c>
      <c r="AK71" s="5">
        <v>100</v>
      </c>
    </row>
    <row r="72" spans="4:37">
      <c r="D72" s="13" t="s">
        <v>126</v>
      </c>
      <c r="E72" s="23"/>
      <c r="F72" s="23"/>
      <c r="G72" s="23"/>
      <c r="H72" s="3"/>
      <c r="I72" s="3"/>
      <c r="J72" s="3">
        <v>40258</v>
      </c>
      <c r="K72" s="3">
        <v>92761</v>
      </c>
      <c r="L72" s="3">
        <v>136695</v>
      </c>
      <c r="M72" s="3">
        <v>182900</v>
      </c>
      <c r="N72" s="3">
        <v>265525</v>
      </c>
      <c r="O72" s="3">
        <v>585091</v>
      </c>
      <c r="P72" s="3">
        <v>772992</v>
      </c>
      <c r="Q72" s="3">
        <v>933988</v>
      </c>
      <c r="R72" s="3">
        <v>1194005</v>
      </c>
      <c r="S72" s="3">
        <v>1363961</v>
      </c>
      <c r="T72" s="3">
        <v>666194</v>
      </c>
      <c r="U72" s="3">
        <v>3165423</v>
      </c>
      <c r="V72" s="3">
        <v>3451559</v>
      </c>
      <c r="W72" s="3">
        <v>4067431</v>
      </c>
      <c r="X72" s="3">
        <v>6332002</v>
      </c>
      <c r="Y72" s="3">
        <f t="shared" si="9"/>
        <v>10833654</v>
      </c>
      <c r="Z72" s="3"/>
      <c r="AA72" s="3"/>
      <c r="AB72" s="3"/>
      <c r="AC72" s="3"/>
      <c r="AD72" s="3"/>
      <c r="AE72" s="13" t="s">
        <v>126</v>
      </c>
      <c r="AF72" s="8"/>
      <c r="AG72" s="3">
        <v>3165423</v>
      </c>
      <c r="AH72" s="3">
        <v>3451559</v>
      </c>
      <c r="AI72" s="3">
        <v>4067431</v>
      </c>
      <c r="AJ72" s="3">
        <v>6332002</v>
      </c>
      <c r="AK72" s="3">
        <v>10833654</v>
      </c>
    </row>
    <row r="73" spans="4:37">
      <c r="D73" s="14" t="s">
        <v>127</v>
      </c>
      <c r="E73" s="24"/>
      <c r="F73" s="24"/>
      <c r="G73" s="24"/>
      <c r="H73" s="4"/>
      <c r="I73" s="4"/>
      <c r="J73" s="4">
        <v>40258</v>
      </c>
      <c r="K73" s="4">
        <v>92761</v>
      </c>
      <c r="L73" s="4">
        <v>136695</v>
      </c>
      <c r="M73" s="4">
        <v>181946</v>
      </c>
      <c r="N73" s="4">
        <v>265525</v>
      </c>
      <c r="O73" s="4">
        <v>585091</v>
      </c>
      <c r="P73" s="4">
        <v>772992</v>
      </c>
      <c r="Q73" s="4">
        <v>933988</v>
      </c>
      <c r="R73" s="4">
        <v>1194005</v>
      </c>
      <c r="S73" s="4">
        <v>1363961</v>
      </c>
      <c r="T73" s="4">
        <v>666194</v>
      </c>
      <c r="U73" s="4">
        <v>3165423</v>
      </c>
      <c r="V73" s="4">
        <v>3451559</v>
      </c>
      <c r="W73" s="4">
        <v>4067431</v>
      </c>
      <c r="X73" s="4">
        <v>6332002</v>
      </c>
      <c r="Y73" s="3">
        <f t="shared" si="9"/>
        <v>10833654</v>
      </c>
      <c r="Z73" s="4"/>
      <c r="AA73" s="4"/>
      <c r="AB73" s="4"/>
      <c r="AC73" s="4"/>
      <c r="AD73" s="4"/>
      <c r="AE73" s="14" t="s">
        <v>127</v>
      </c>
      <c r="AF73" s="8"/>
      <c r="AG73" s="4">
        <v>3165423</v>
      </c>
      <c r="AH73" s="4">
        <v>3451559</v>
      </c>
      <c r="AI73" s="4">
        <v>4067431</v>
      </c>
      <c r="AJ73" s="4">
        <v>6332002</v>
      </c>
      <c r="AK73" s="4">
        <v>10833654</v>
      </c>
    </row>
    <row r="74" spans="4:37">
      <c r="D74" s="14" t="s">
        <v>128</v>
      </c>
      <c r="E74" s="24"/>
      <c r="F74" s="24"/>
      <c r="G74" s="24"/>
      <c r="H74" s="5"/>
      <c r="I74" s="5"/>
      <c r="J74" s="5">
        <v>0</v>
      </c>
      <c r="K74" s="5">
        <v>0</v>
      </c>
      <c r="L74" s="5">
        <v>0</v>
      </c>
      <c r="M74" s="5">
        <v>954</v>
      </c>
      <c r="N74" s="5">
        <v>0</v>
      </c>
      <c r="O74" s="5">
        <v>0</v>
      </c>
      <c r="P74" s="5">
        <v>0</v>
      </c>
      <c r="Q74" s="5">
        <v>0</v>
      </c>
      <c r="R74" s="5">
        <v>0</v>
      </c>
      <c r="S74" s="5">
        <v>0</v>
      </c>
      <c r="T74" s="5">
        <v>0</v>
      </c>
      <c r="U74" s="5">
        <v>0</v>
      </c>
      <c r="V74" s="5">
        <v>0</v>
      </c>
      <c r="W74" s="5">
        <v>0</v>
      </c>
      <c r="X74" s="5">
        <v>0</v>
      </c>
      <c r="Y74" s="3">
        <f t="shared" si="9"/>
        <v>0</v>
      </c>
      <c r="Z74" s="5"/>
      <c r="AA74" s="5"/>
      <c r="AB74" s="5"/>
      <c r="AC74" s="5"/>
      <c r="AD74" s="5"/>
      <c r="AE74" s="14" t="s">
        <v>128</v>
      </c>
      <c r="AF74" s="8"/>
      <c r="AG74" s="5">
        <v>0</v>
      </c>
      <c r="AH74" s="5">
        <v>0</v>
      </c>
      <c r="AI74" s="5">
        <v>0</v>
      </c>
      <c r="AJ74" s="5">
        <v>0</v>
      </c>
      <c r="AK74" s="5">
        <v>0</v>
      </c>
    </row>
    <row r="75" spans="4:37">
      <c r="D75" s="16" t="s">
        <v>129</v>
      </c>
      <c r="E75" s="26"/>
      <c r="F75" s="26"/>
      <c r="G75" s="26"/>
      <c r="H75" s="3"/>
      <c r="I75" s="3"/>
      <c r="J75" s="3">
        <v>63710</v>
      </c>
      <c r="K75" s="3">
        <v>167783</v>
      </c>
      <c r="L75" s="3">
        <v>238783</v>
      </c>
      <c r="M75" s="3">
        <v>351114</v>
      </c>
      <c r="N75" s="3">
        <v>559310</v>
      </c>
      <c r="O75" s="3">
        <v>1037435</v>
      </c>
      <c r="P75" s="3">
        <v>1412472</v>
      </c>
      <c r="Q75" s="3">
        <v>1677175</v>
      </c>
      <c r="R75" s="3">
        <v>1834537</v>
      </c>
      <c r="S75" s="3">
        <v>2004713</v>
      </c>
      <c r="T75" s="3">
        <v>886431</v>
      </c>
      <c r="U75" s="3">
        <v>4729996</v>
      </c>
      <c r="V75" s="3">
        <v>4721857</v>
      </c>
      <c r="W75" s="3">
        <v>5876150</v>
      </c>
      <c r="X75" s="3">
        <v>8520393</v>
      </c>
      <c r="Y75" s="3">
        <f t="shared" si="9"/>
        <v>13405183</v>
      </c>
      <c r="Z75" s="3"/>
      <c r="AA75" s="3"/>
      <c r="AB75" s="3"/>
      <c r="AC75" s="3"/>
      <c r="AD75" s="3"/>
      <c r="AE75" s="16" t="s">
        <v>129</v>
      </c>
      <c r="AF75" s="8"/>
      <c r="AG75" s="3">
        <v>4729996</v>
      </c>
      <c r="AH75" s="3">
        <v>4721857</v>
      </c>
      <c r="AI75" s="3">
        <v>5876150</v>
      </c>
      <c r="AJ75" s="3">
        <v>8520393</v>
      </c>
      <c r="AK75" s="3">
        <v>13405183</v>
      </c>
    </row>
    <row r="76" spans="4:37">
      <c r="H76" s="1"/>
      <c r="I76" s="1"/>
      <c r="J76" s="1"/>
      <c r="K76" s="1"/>
      <c r="L76" s="1"/>
      <c r="M76" s="1"/>
      <c r="N76" s="1"/>
      <c r="O76" s="1"/>
      <c r="P76" s="1"/>
      <c r="Q76" s="1"/>
      <c r="R76" s="1"/>
      <c r="S76" s="1"/>
      <c r="T76" s="1"/>
      <c r="U76" s="1"/>
      <c r="V76" s="1"/>
      <c r="W76" s="1"/>
      <c r="X76" s="1"/>
      <c r="Y76" s="3">
        <f t="shared" si="9"/>
        <v>0</v>
      </c>
      <c r="Z76" s="1"/>
      <c r="AA76" s="1"/>
      <c r="AB76" s="1"/>
      <c r="AC76" s="1"/>
      <c r="AD76" s="1"/>
      <c r="AE76" s="1"/>
    </row>
    <row r="77" spans="4:37">
      <c r="D77" s="16" t="s">
        <v>130</v>
      </c>
      <c r="E77" s="26"/>
      <c r="F77" s="26"/>
      <c r="G77" s="26"/>
      <c r="H77" s="3"/>
      <c r="I77" s="3"/>
      <c r="J77" s="3">
        <v>201949</v>
      </c>
      <c r="K77" s="3">
        <v>302792</v>
      </c>
      <c r="L77" s="3">
        <v>235198</v>
      </c>
      <c r="M77" s="3">
        <v>726029</v>
      </c>
      <c r="N77" s="3">
        <v>1259524</v>
      </c>
      <c r="O77" s="3">
        <v>2046752</v>
      </c>
      <c r="P77" s="3">
        <v>1926868</v>
      </c>
      <c r="Q77" s="3">
        <v>2102629</v>
      </c>
      <c r="R77" s="3">
        <v>2437747</v>
      </c>
      <c r="S77" s="3">
        <v>2622430</v>
      </c>
      <c r="T77" s="3">
        <v>626134</v>
      </c>
      <c r="U77" s="3">
        <v>6091509</v>
      </c>
      <c r="V77" s="3">
        <v>5091912</v>
      </c>
      <c r="W77" s="3">
        <v>6236486</v>
      </c>
      <c r="X77" s="3">
        <v>9550582</v>
      </c>
      <c r="Y77" s="3">
        <f t="shared" si="9"/>
        <v>6927564</v>
      </c>
      <c r="Z77" s="3"/>
      <c r="AA77" s="3"/>
      <c r="AB77" s="3"/>
      <c r="AC77" s="3"/>
      <c r="AD77" s="3"/>
      <c r="AE77" s="16" t="s">
        <v>130</v>
      </c>
      <c r="AF77" s="8"/>
      <c r="AG77" s="3">
        <v>3637105</v>
      </c>
      <c r="AH77" s="3">
        <v>4266942</v>
      </c>
      <c r="AI77" s="3">
        <v>4931403</v>
      </c>
      <c r="AJ77" s="3">
        <v>5719832</v>
      </c>
      <c r="AK77" s="3">
        <v>6927564</v>
      </c>
    </row>
    <row r="78" spans="4:37">
      <c r="D78" s="16" t="s">
        <v>131</v>
      </c>
      <c r="E78" s="26"/>
      <c r="F78" s="26"/>
      <c r="G78" s="26"/>
      <c r="H78" s="3"/>
      <c r="I78" s="3"/>
      <c r="J78" s="2">
        <v>0</v>
      </c>
      <c r="K78" s="2">
        <v>136</v>
      </c>
      <c r="L78" s="2">
        <v>0</v>
      </c>
      <c r="M78" s="2">
        <v>131</v>
      </c>
      <c r="N78" s="3">
        <v>39906</v>
      </c>
      <c r="O78" s="3">
        <v>82472</v>
      </c>
      <c r="P78" s="3">
        <v>79627</v>
      </c>
      <c r="Q78" s="3">
        <v>66060</v>
      </c>
      <c r="R78" s="2">
        <v>81</v>
      </c>
      <c r="S78" s="2">
        <v>273</v>
      </c>
      <c r="T78" s="2">
        <v>543</v>
      </c>
      <c r="U78" s="3">
        <v>1369</v>
      </c>
      <c r="V78" s="3">
        <v>1293</v>
      </c>
      <c r="W78" s="2">
        <v>7</v>
      </c>
      <c r="X78" s="2">
        <v>196</v>
      </c>
      <c r="Y78" s="3">
        <f t="shared" si="9"/>
        <v>18327</v>
      </c>
      <c r="Z78" s="3"/>
      <c r="AA78" s="3"/>
      <c r="AB78" s="3"/>
      <c r="AC78" s="3"/>
      <c r="AD78" s="3"/>
      <c r="AE78" s="16" t="s">
        <v>131</v>
      </c>
      <c r="AF78" s="8"/>
      <c r="AG78" s="3">
        <v>15841</v>
      </c>
      <c r="AH78" s="3">
        <v>11183</v>
      </c>
      <c r="AI78" s="3">
        <v>8956</v>
      </c>
      <c r="AJ78" s="3">
        <v>10764</v>
      </c>
      <c r="AK78" s="3">
        <v>18327</v>
      </c>
    </row>
    <row r="79" spans="4:37">
      <c r="D79" s="16" t="s">
        <v>132</v>
      </c>
      <c r="E79" s="26"/>
      <c r="F79" s="26"/>
      <c r="G79" s="26"/>
      <c r="H79" s="3"/>
      <c r="I79" s="3"/>
      <c r="J79" s="3">
        <v>201949</v>
      </c>
      <c r="K79" s="3">
        <v>302657</v>
      </c>
      <c r="L79" s="3">
        <v>235198</v>
      </c>
      <c r="M79" s="3">
        <v>725899</v>
      </c>
      <c r="N79" s="3">
        <v>1219618</v>
      </c>
      <c r="O79" s="3">
        <v>1964281</v>
      </c>
      <c r="P79" s="3">
        <v>1847241</v>
      </c>
      <c r="Q79" s="3">
        <v>2036569</v>
      </c>
      <c r="R79" s="3">
        <v>2437666</v>
      </c>
      <c r="S79" s="3">
        <v>2622156</v>
      </c>
      <c r="T79" s="3">
        <v>625591</v>
      </c>
      <c r="U79" s="3">
        <v>6090140</v>
      </c>
      <c r="V79" s="3">
        <v>5090618</v>
      </c>
      <c r="W79" s="3">
        <v>6236479</v>
      </c>
      <c r="X79" s="3">
        <v>9550386</v>
      </c>
      <c r="Y79" s="3">
        <f t="shared" si="9"/>
        <v>6909236</v>
      </c>
      <c r="Z79" s="3"/>
      <c r="AA79" s="3"/>
      <c r="AB79" s="3"/>
      <c r="AC79" s="3"/>
      <c r="AD79" s="3"/>
      <c r="AE79" s="16" t="s">
        <v>132</v>
      </c>
      <c r="AF79" s="8"/>
      <c r="AG79" s="3">
        <v>3621264</v>
      </c>
      <c r="AH79" s="3">
        <v>4255760</v>
      </c>
      <c r="AI79" s="3">
        <v>4922447</v>
      </c>
      <c r="AJ79" s="3">
        <v>5709068</v>
      </c>
      <c r="AK79" s="3">
        <v>6909236</v>
      </c>
    </row>
    <row r="80" spans="4:37">
      <c r="D80" s="16" t="s">
        <v>133</v>
      </c>
      <c r="E80" s="26"/>
      <c r="F80" s="26"/>
      <c r="G80" s="26"/>
      <c r="H80" s="3"/>
      <c r="I80" s="3"/>
      <c r="J80" s="3">
        <v>181056</v>
      </c>
      <c r="K80" s="3">
        <v>199414</v>
      </c>
      <c r="L80" s="3">
        <v>211704</v>
      </c>
      <c r="M80" s="3">
        <v>581706</v>
      </c>
      <c r="N80" s="3">
        <v>980812</v>
      </c>
      <c r="O80" s="3">
        <v>1498628</v>
      </c>
      <c r="P80" s="3">
        <v>1438383</v>
      </c>
      <c r="Q80" s="3">
        <v>1673859</v>
      </c>
      <c r="R80" s="3">
        <v>1966180</v>
      </c>
      <c r="S80" s="3">
        <v>2203186</v>
      </c>
      <c r="T80" s="3">
        <v>509441</v>
      </c>
      <c r="U80" s="3">
        <v>4727808</v>
      </c>
      <c r="V80" s="3">
        <v>4084186</v>
      </c>
      <c r="W80" s="3">
        <v>4757294</v>
      </c>
      <c r="X80" s="3">
        <v>6368029</v>
      </c>
      <c r="Y80" s="3">
        <f t="shared" si="9"/>
        <v>5074555</v>
      </c>
      <c r="Z80" s="3"/>
      <c r="AA80" s="3"/>
      <c r="AB80" s="3"/>
      <c r="AC80" s="3"/>
      <c r="AD80" s="3"/>
      <c r="AE80" s="16" t="s">
        <v>133</v>
      </c>
      <c r="AF80" s="8"/>
      <c r="AG80" s="3">
        <v>2634666</v>
      </c>
      <c r="AH80" s="3">
        <v>2966452</v>
      </c>
      <c r="AI80" s="3">
        <v>3414541</v>
      </c>
      <c r="AJ80" s="3">
        <v>4027369</v>
      </c>
      <c r="AK80" s="3">
        <v>5074555</v>
      </c>
    </row>
    <row r="81" spans="4:37">
      <c r="D81" s="16" t="s">
        <v>134</v>
      </c>
      <c r="E81" s="26"/>
      <c r="F81" s="26"/>
      <c r="G81" s="26"/>
      <c r="H81" s="3"/>
      <c r="I81" s="3"/>
      <c r="J81" s="3">
        <v>20893</v>
      </c>
      <c r="K81" s="3">
        <v>103242</v>
      </c>
      <c r="L81" s="3">
        <v>23493</v>
      </c>
      <c r="M81" s="3">
        <v>144193</v>
      </c>
      <c r="N81" s="3">
        <v>238806</v>
      </c>
      <c r="O81" s="3">
        <v>465653</v>
      </c>
      <c r="P81" s="3">
        <v>408858</v>
      </c>
      <c r="Q81" s="3">
        <v>362710</v>
      </c>
      <c r="R81" s="3">
        <v>471487</v>
      </c>
      <c r="S81" s="3">
        <v>418971</v>
      </c>
      <c r="T81" s="3">
        <v>116150</v>
      </c>
      <c r="U81" s="3">
        <v>1362332</v>
      </c>
      <c r="V81" s="3">
        <v>1006432</v>
      </c>
      <c r="W81" s="3">
        <v>1479185</v>
      </c>
      <c r="X81" s="3">
        <v>3182357</v>
      </c>
      <c r="Y81" s="3">
        <f t="shared" si="9"/>
        <v>1834681</v>
      </c>
      <c r="Z81" s="3"/>
      <c r="AA81" s="3"/>
      <c r="AB81" s="3"/>
      <c r="AC81" s="3"/>
      <c r="AD81" s="3"/>
      <c r="AE81" s="16" t="s">
        <v>134</v>
      </c>
      <c r="AF81" s="8"/>
      <c r="AG81" s="3">
        <v>986597</v>
      </c>
      <c r="AH81" s="3">
        <v>1289308</v>
      </c>
      <c r="AI81" s="3">
        <v>1507906</v>
      </c>
      <c r="AJ81" s="3">
        <v>1681699</v>
      </c>
      <c r="AK81" s="3">
        <v>1834681</v>
      </c>
    </row>
    <row r="82" spans="4:37">
      <c r="D82" s="16" t="s">
        <v>135</v>
      </c>
      <c r="E82" s="26"/>
      <c r="F82" s="26"/>
      <c r="G82" s="26"/>
      <c r="H82" s="3"/>
      <c r="I82" s="3"/>
      <c r="J82" s="2">
        <v>771</v>
      </c>
      <c r="K82" s="3">
        <v>4135</v>
      </c>
      <c r="L82" s="3">
        <v>5119</v>
      </c>
      <c r="M82" s="3">
        <v>4265</v>
      </c>
      <c r="N82" s="3">
        <v>17811</v>
      </c>
      <c r="O82" s="3">
        <v>15696</v>
      </c>
      <c r="P82" s="3">
        <v>38761</v>
      </c>
      <c r="Q82" s="3">
        <v>36845</v>
      </c>
      <c r="R82" s="3">
        <v>96286</v>
      </c>
      <c r="S82" s="3">
        <v>31214</v>
      </c>
      <c r="T82" s="3">
        <v>90282</v>
      </c>
      <c r="U82" s="3">
        <v>47452</v>
      </c>
      <c r="V82" s="3">
        <v>61661</v>
      </c>
      <c r="W82" s="3">
        <v>122107</v>
      </c>
      <c r="X82" s="3">
        <v>170667</v>
      </c>
      <c r="Y82" s="3">
        <f t="shared" si="9"/>
        <v>20263</v>
      </c>
      <c r="Z82" s="3"/>
      <c r="AA82" s="3"/>
      <c r="AB82" s="3"/>
      <c r="AC82" s="3"/>
      <c r="AD82" s="3"/>
      <c r="AE82" s="16" t="s">
        <v>135</v>
      </c>
      <c r="AF82" s="8"/>
      <c r="AG82" s="3">
        <v>8934</v>
      </c>
      <c r="AH82" s="3">
        <v>9062</v>
      </c>
      <c r="AI82" s="3">
        <v>11130</v>
      </c>
      <c r="AJ82" s="3">
        <v>5894</v>
      </c>
      <c r="AK82" s="3">
        <v>20263</v>
      </c>
    </row>
    <row r="83" spans="4:37">
      <c r="D83" s="12" t="s">
        <v>136</v>
      </c>
      <c r="E83" s="22"/>
      <c r="F83" s="22"/>
      <c r="G83" s="22"/>
      <c r="H83" s="3"/>
      <c r="I83" s="3"/>
      <c r="J83" s="2">
        <v>363</v>
      </c>
      <c r="K83" s="3">
        <v>1621</v>
      </c>
      <c r="L83" s="3">
        <v>2822</v>
      </c>
      <c r="M83" s="3">
        <v>12242</v>
      </c>
      <c r="N83" s="3">
        <v>12306</v>
      </c>
      <c r="O83" s="3">
        <v>5640</v>
      </c>
      <c r="P83" s="3">
        <v>16566</v>
      </c>
      <c r="Q83" s="3">
        <v>22054</v>
      </c>
      <c r="R83" s="3">
        <v>30605</v>
      </c>
      <c r="S83" s="3">
        <v>18840</v>
      </c>
      <c r="T83" s="2">
        <v>551</v>
      </c>
      <c r="U83" s="3">
        <v>56130</v>
      </c>
      <c r="V83" s="3">
        <v>57475</v>
      </c>
      <c r="W83" s="3">
        <v>85051</v>
      </c>
      <c r="X83" s="3">
        <v>68114</v>
      </c>
      <c r="Y83" s="3">
        <f t="shared" si="9"/>
        <v>100262</v>
      </c>
      <c r="Z83" s="3"/>
      <c r="AA83" s="3"/>
      <c r="AB83" s="3"/>
      <c r="AC83" s="3"/>
      <c r="AD83" s="3"/>
      <c r="AE83" s="12" t="s">
        <v>136</v>
      </c>
      <c r="AF83" s="8"/>
      <c r="AG83" s="3">
        <v>72146</v>
      </c>
      <c r="AH83" s="3">
        <v>75647</v>
      </c>
      <c r="AI83" s="3">
        <v>62427</v>
      </c>
      <c r="AJ83" s="3">
        <v>54994</v>
      </c>
      <c r="AK83" s="3">
        <v>100262</v>
      </c>
    </row>
    <row r="84" spans="4:37">
      <c r="D84" s="18" t="s">
        <v>137</v>
      </c>
      <c r="E84" s="28"/>
      <c r="F84" s="28"/>
      <c r="G84" s="28"/>
      <c r="H84" s="3"/>
      <c r="I84" s="3"/>
      <c r="J84" s="2">
        <v>26</v>
      </c>
      <c r="K84" s="2">
        <v>583</v>
      </c>
      <c r="L84" s="3">
        <v>1551</v>
      </c>
      <c r="M84" s="3">
        <v>3726</v>
      </c>
      <c r="N84" s="3">
        <v>4501</v>
      </c>
      <c r="O84" s="3">
        <v>3494</v>
      </c>
      <c r="P84" s="3">
        <v>4950</v>
      </c>
      <c r="Q84" s="3">
        <v>11541</v>
      </c>
      <c r="R84" s="3">
        <v>8099</v>
      </c>
      <c r="S84" s="3">
        <v>5780</v>
      </c>
      <c r="T84" s="2">
        <v>0</v>
      </c>
      <c r="U84" s="3">
        <v>25578</v>
      </c>
      <c r="V84" s="3">
        <v>28260</v>
      </c>
      <c r="W84" s="3">
        <v>19822</v>
      </c>
      <c r="X84" s="3">
        <v>13664</v>
      </c>
      <c r="Y84" s="3">
        <f t="shared" si="9"/>
        <v>68381</v>
      </c>
      <c r="Z84" s="3"/>
      <c r="AA84" s="3"/>
      <c r="AB84" s="3"/>
      <c r="AC84" s="3"/>
      <c r="AD84" s="3"/>
      <c r="AE84" s="18" t="s">
        <v>137</v>
      </c>
      <c r="AF84" s="8"/>
      <c r="AG84" s="3">
        <v>60513</v>
      </c>
      <c r="AH84" s="3">
        <v>73474</v>
      </c>
      <c r="AI84" s="3">
        <v>59336</v>
      </c>
      <c r="AJ84" s="3">
        <v>52888</v>
      </c>
      <c r="AK84" s="3">
        <v>68381</v>
      </c>
    </row>
    <row r="85" spans="4:37" ht="30">
      <c r="D85" s="16" t="s">
        <v>138</v>
      </c>
      <c r="E85" s="26"/>
      <c r="F85" s="26"/>
      <c r="G85" s="26"/>
      <c r="H85" s="3"/>
      <c r="I85" s="3"/>
      <c r="J85" s="2">
        <v>0</v>
      </c>
      <c r="K85" s="2">
        <v>0</v>
      </c>
      <c r="L85" s="2">
        <v>0</v>
      </c>
      <c r="M85" s="2">
        <v>0</v>
      </c>
      <c r="N85" s="2">
        <v>0</v>
      </c>
      <c r="O85" s="2">
        <v>693</v>
      </c>
      <c r="P85" s="2">
        <v>80</v>
      </c>
      <c r="Q85" s="3">
        <v>5346</v>
      </c>
      <c r="R85" s="3">
        <v>50000</v>
      </c>
      <c r="S85" s="3">
        <v>87751</v>
      </c>
      <c r="T85" s="2">
        <v>0</v>
      </c>
      <c r="U85" s="3">
        <v>-2127</v>
      </c>
      <c r="V85" s="2">
        <v>0</v>
      </c>
      <c r="W85" s="2">
        <v>0</v>
      </c>
      <c r="X85" s="2">
        <v>0</v>
      </c>
      <c r="Y85" s="3">
        <f t="shared" si="9"/>
        <v>0</v>
      </c>
      <c r="Z85" s="2"/>
      <c r="AA85" s="2"/>
      <c r="AB85" s="2"/>
      <c r="AC85" s="2"/>
      <c r="AD85" s="2"/>
      <c r="AE85" s="16" t="s">
        <v>138</v>
      </c>
      <c r="AF85" s="8"/>
      <c r="AG85" s="2">
        <v>0</v>
      </c>
      <c r="AH85" s="2">
        <v>0</v>
      </c>
      <c r="AI85" s="2">
        <v>0</v>
      </c>
      <c r="AJ85" s="2">
        <v>0</v>
      </c>
      <c r="AK85" s="2">
        <v>0</v>
      </c>
    </row>
    <row r="86" spans="4:37">
      <c r="D86" s="16" t="s">
        <v>139</v>
      </c>
      <c r="E86" s="26"/>
      <c r="F86" s="26"/>
      <c r="G86" s="26"/>
      <c r="H86" s="3"/>
      <c r="I86" s="3"/>
      <c r="J86" s="3">
        <v>3923</v>
      </c>
      <c r="K86" s="3">
        <v>2651</v>
      </c>
      <c r="L86" s="3">
        <v>1868</v>
      </c>
      <c r="M86" s="3">
        <v>31321</v>
      </c>
      <c r="N86" s="3">
        <v>62781</v>
      </c>
      <c r="O86" s="3">
        <v>95610</v>
      </c>
      <c r="P86" s="3">
        <v>84398</v>
      </c>
      <c r="Q86" s="3">
        <v>95360</v>
      </c>
      <c r="R86" s="3">
        <v>130472</v>
      </c>
      <c r="S86" s="3">
        <v>133244</v>
      </c>
      <c r="T86" s="3">
        <v>50965</v>
      </c>
      <c r="U86" s="3">
        <v>341857</v>
      </c>
      <c r="V86" s="3">
        <v>313808</v>
      </c>
      <c r="W86" s="3">
        <v>388043</v>
      </c>
      <c r="X86" s="3">
        <v>503818</v>
      </c>
      <c r="Y86" s="3">
        <f t="shared" si="9"/>
        <v>996656</v>
      </c>
      <c r="Z86" s="3"/>
      <c r="AA86" s="3"/>
      <c r="AB86" s="3"/>
      <c r="AC86" s="3"/>
      <c r="AD86" s="3"/>
      <c r="AE86" s="16" t="s">
        <v>139</v>
      </c>
      <c r="AF86" s="8"/>
      <c r="AG86" s="3">
        <v>573632</v>
      </c>
      <c r="AH86" s="3">
        <v>750068</v>
      </c>
      <c r="AI86" s="3">
        <v>836341</v>
      </c>
      <c r="AJ86" s="3">
        <v>920550</v>
      </c>
      <c r="AK86" s="3">
        <v>996656</v>
      </c>
    </row>
    <row r="87" spans="4:37">
      <c r="D87" s="16" t="s">
        <v>140</v>
      </c>
      <c r="E87" s="26"/>
      <c r="F87" s="26"/>
      <c r="G87" s="26"/>
      <c r="H87" s="3"/>
      <c r="I87" s="3"/>
      <c r="J87" s="3">
        <v>6601</v>
      </c>
      <c r="K87" s="3">
        <v>6570</v>
      </c>
      <c r="L87" s="3">
        <v>7874</v>
      </c>
      <c r="M87" s="3">
        <v>14525</v>
      </c>
      <c r="N87" s="3">
        <v>19117</v>
      </c>
      <c r="O87" s="3">
        <v>19863</v>
      </c>
      <c r="P87" s="3">
        <v>23957</v>
      </c>
      <c r="Q87" s="3">
        <v>27766</v>
      </c>
      <c r="R87" s="3">
        <v>43936</v>
      </c>
      <c r="S87" s="3">
        <v>44019</v>
      </c>
      <c r="T87" s="3">
        <v>14714</v>
      </c>
      <c r="U87" s="3">
        <v>81391</v>
      </c>
      <c r="V87" s="3">
        <v>100738</v>
      </c>
      <c r="W87" s="3">
        <v>104602</v>
      </c>
      <c r="X87" s="3">
        <v>136602</v>
      </c>
      <c r="Y87" s="3">
        <f t="shared" si="9"/>
        <v>147106</v>
      </c>
      <c r="Z87" s="3"/>
      <c r="AA87" s="3"/>
      <c r="AB87" s="3"/>
      <c r="AC87" s="3"/>
      <c r="AD87" s="3"/>
      <c r="AE87" s="16" t="s">
        <v>140</v>
      </c>
      <c r="AF87" s="8"/>
      <c r="AG87" s="3">
        <v>116423</v>
      </c>
      <c r="AH87" s="3">
        <v>112148</v>
      </c>
      <c r="AI87" s="3">
        <v>184615</v>
      </c>
      <c r="AJ87" s="3">
        <v>210051</v>
      </c>
      <c r="AK87" s="3">
        <v>147106</v>
      </c>
    </row>
    <row r="88" spans="4:37" ht="30">
      <c r="D88" s="16" t="s">
        <v>141</v>
      </c>
      <c r="E88" s="26"/>
      <c r="F88" s="26"/>
      <c r="G88" s="26"/>
      <c r="H88" s="3"/>
      <c r="I88" s="3"/>
      <c r="J88" s="3">
        <v>10776</v>
      </c>
      <c r="K88" s="3">
        <v>96535</v>
      </c>
      <c r="L88" s="3">
        <v>16049</v>
      </c>
      <c r="M88" s="3">
        <v>90370</v>
      </c>
      <c r="N88" s="3">
        <v>162413</v>
      </c>
      <c r="O88" s="3">
        <v>360929</v>
      </c>
      <c r="P88" s="3">
        <v>322779</v>
      </c>
      <c r="Q88" s="3">
        <v>259722</v>
      </c>
      <c r="R88" s="3">
        <v>412760</v>
      </c>
      <c r="S88" s="3">
        <v>341833</v>
      </c>
      <c r="T88" s="3">
        <v>140201</v>
      </c>
      <c r="U88" s="3">
        <v>928279</v>
      </c>
      <c r="V88" s="3">
        <v>596072</v>
      </c>
      <c r="W88" s="3">
        <v>1023596</v>
      </c>
      <c r="X88" s="3">
        <v>2644489</v>
      </c>
      <c r="Y88" s="3">
        <f t="shared" si="9"/>
        <v>610920</v>
      </c>
      <c r="Z88" s="3"/>
      <c r="AA88" s="3"/>
      <c r="AB88" s="3"/>
      <c r="AC88" s="3"/>
      <c r="AD88" s="3"/>
      <c r="AE88" s="16" t="s">
        <v>141</v>
      </c>
      <c r="AF88" s="8"/>
      <c r="AG88" s="3">
        <v>233330</v>
      </c>
      <c r="AH88" s="3">
        <v>360507</v>
      </c>
      <c r="AI88" s="3">
        <v>435653</v>
      </c>
      <c r="AJ88" s="3">
        <v>501999</v>
      </c>
      <c r="AK88" s="3">
        <v>610920</v>
      </c>
    </row>
    <row r="89" spans="4:37">
      <c r="D89" s="16" t="s">
        <v>142</v>
      </c>
      <c r="E89" s="26"/>
      <c r="F89" s="26"/>
      <c r="G89" s="26"/>
      <c r="H89" s="3"/>
      <c r="I89" s="3"/>
      <c r="J89" s="3">
        <v>2781</v>
      </c>
      <c r="K89" s="3">
        <v>2581</v>
      </c>
      <c r="L89" s="3">
        <v>5495</v>
      </c>
      <c r="M89" s="2">
        <v>929</v>
      </c>
      <c r="N89" s="3">
        <v>1739</v>
      </c>
      <c r="O89" s="2">
        <v>590</v>
      </c>
      <c r="P89" s="3">
        <v>15285</v>
      </c>
      <c r="Q89" s="3">
        <v>10004</v>
      </c>
      <c r="R89" s="2">
        <v>296</v>
      </c>
      <c r="S89" s="3">
        <v>2409</v>
      </c>
      <c r="T89" s="2">
        <v>235</v>
      </c>
      <c r="U89" s="3">
        <v>2736</v>
      </c>
      <c r="V89" s="3">
        <v>13899</v>
      </c>
      <c r="W89" s="3">
        <v>3611</v>
      </c>
      <c r="X89" s="3">
        <v>7311</v>
      </c>
      <c r="Y89" s="3">
        <f t="shared" si="9"/>
        <v>220</v>
      </c>
      <c r="Z89" s="2"/>
      <c r="AA89" s="2"/>
      <c r="AB89" s="2"/>
      <c r="AC89" s="2"/>
      <c r="AD89" s="2"/>
      <c r="AE89" s="16" t="s">
        <v>142</v>
      </c>
      <c r="AF89" s="8"/>
      <c r="AG89" s="3">
        <v>25852</v>
      </c>
      <c r="AH89" s="3">
        <v>161148</v>
      </c>
      <c r="AI89" s="3">
        <v>-10956</v>
      </c>
      <c r="AJ89" s="2">
        <v>964</v>
      </c>
      <c r="AK89" s="2">
        <v>220</v>
      </c>
    </row>
    <row r="90" spans="4:37">
      <c r="D90" s="16" t="s">
        <v>143</v>
      </c>
      <c r="E90" s="26"/>
      <c r="F90" s="26"/>
      <c r="G90" s="26"/>
      <c r="H90" s="3"/>
      <c r="I90" s="3"/>
      <c r="J90" s="2">
        <v>49</v>
      </c>
      <c r="K90" s="3">
        <v>1993</v>
      </c>
      <c r="L90" s="2">
        <v>642</v>
      </c>
      <c r="M90" s="2">
        <v>591</v>
      </c>
      <c r="N90" s="2">
        <v>556</v>
      </c>
      <c r="O90" s="3">
        <v>2547</v>
      </c>
      <c r="P90" s="3">
        <v>1650</v>
      </c>
      <c r="Q90" s="3">
        <v>9918</v>
      </c>
      <c r="R90" s="2">
        <v>334</v>
      </c>
      <c r="S90" s="3">
        <v>1920</v>
      </c>
      <c r="T90" s="2">
        <v>297</v>
      </c>
      <c r="U90" s="3">
        <v>24406</v>
      </c>
      <c r="V90" s="3">
        <v>10901</v>
      </c>
      <c r="W90" s="3">
        <v>25867</v>
      </c>
      <c r="X90" s="3">
        <v>14687</v>
      </c>
      <c r="Y90" s="3">
        <f t="shared" si="9"/>
        <v>2297</v>
      </c>
      <c r="Z90" s="3"/>
      <c r="AA90" s="3"/>
      <c r="AB90" s="3"/>
      <c r="AC90" s="3"/>
      <c r="AD90" s="3"/>
      <c r="AE90" s="16" t="s">
        <v>143</v>
      </c>
      <c r="AF90" s="8"/>
      <c r="AG90" s="2">
        <v>3</v>
      </c>
      <c r="AH90" s="3">
        <v>360106</v>
      </c>
      <c r="AI90" s="2">
        <v>809</v>
      </c>
      <c r="AJ90" s="3">
        <v>1341</v>
      </c>
      <c r="AK90" s="3">
        <v>2297</v>
      </c>
    </row>
    <row r="91" spans="4:37">
      <c r="D91" s="16" t="s">
        <v>144</v>
      </c>
      <c r="E91" s="26"/>
      <c r="F91" s="26"/>
      <c r="G91" s="26"/>
      <c r="H91" s="3"/>
      <c r="I91" s="3"/>
      <c r="J91" s="3">
        <v>2732</v>
      </c>
      <c r="K91" s="2">
        <v>587</v>
      </c>
      <c r="L91" s="3">
        <v>4853</v>
      </c>
      <c r="M91" s="2">
        <v>338</v>
      </c>
      <c r="N91" s="3">
        <v>1183</v>
      </c>
      <c r="O91" s="3">
        <v>-1956</v>
      </c>
      <c r="P91" s="3">
        <v>13635</v>
      </c>
      <c r="Q91" s="2">
        <v>86</v>
      </c>
      <c r="R91" s="2">
        <v>-38</v>
      </c>
      <c r="S91" s="2">
        <v>489</v>
      </c>
      <c r="T91" s="2">
        <v>-62</v>
      </c>
      <c r="U91" s="3">
        <v>-21670</v>
      </c>
      <c r="V91" s="3">
        <v>2998</v>
      </c>
      <c r="W91" s="3">
        <v>-22256</v>
      </c>
      <c r="X91" s="3">
        <v>-7376</v>
      </c>
      <c r="Y91" s="3">
        <f t="shared" ref="Y91:Y153" si="10">AK91</f>
        <v>-2077</v>
      </c>
      <c r="Z91" s="2"/>
      <c r="AA91" s="2"/>
      <c r="AB91" s="2"/>
      <c r="AC91" s="2"/>
      <c r="AD91" s="2"/>
      <c r="AE91" s="16" t="s">
        <v>144</v>
      </c>
      <c r="AF91" s="8"/>
      <c r="AG91" s="3">
        <v>25849</v>
      </c>
      <c r="AH91" s="3">
        <v>-198958</v>
      </c>
      <c r="AI91" s="3">
        <v>-11765</v>
      </c>
      <c r="AJ91" s="2">
        <v>-377</v>
      </c>
      <c r="AK91" s="3">
        <v>-2077</v>
      </c>
    </row>
    <row r="92" spans="4:37">
      <c r="D92" s="16" t="s">
        <v>145</v>
      </c>
      <c r="E92" s="26"/>
      <c r="F92" s="26"/>
      <c r="G92" s="26"/>
      <c r="H92" s="3"/>
      <c r="I92" s="3"/>
      <c r="J92" s="3">
        <v>13508</v>
      </c>
      <c r="K92" s="3">
        <v>97123</v>
      </c>
      <c r="L92" s="3">
        <v>20901</v>
      </c>
      <c r="M92" s="3">
        <v>90707</v>
      </c>
      <c r="N92" s="3">
        <v>163596</v>
      </c>
      <c r="O92" s="3">
        <v>358973</v>
      </c>
      <c r="P92" s="3">
        <v>336414</v>
      </c>
      <c r="Q92" s="3">
        <v>259808</v>
      </c>
      <c r="R92" s="3">
        <v>412721</v>
      </c>
      <c r="S92" s="3">
        <v>342322</v>
      </c>
      <c r="T92" s="3">
        <v>140139</v>
      </c>
      <c r="U92" s="3">
        <v>906609</v>
      </c>
      <c r="V92" s="3">
        <v>599070</v>
      </c>
      <c r="W92" s="3">
        <v>1001341</v>
      </c>
      <c r="X92" s="3">
        <v>2637113</v>
      </c>
      <c r="Y92" s="3">
        <f t="shared" si="10"/>
        <v>608843</v>
      </c>
      <c r="Z92" s="3"/>
      <c r="AA92" s="3"/>
      <c r="AB92" s="3"/>
      <c r="AC92" s="3"/>
      <c r="AD92" s="3"/>
      <c r="AE92" s="16" t="s">
        <v>145</v>
      </c>
      <c r="AF92" s="8"/>
      <c r="AG92" s="3">
        <v>259179</v>
      </c>
      <c r="AH92" s="3">
        <v>161549</v>
      </c>
      <c r="AI92" s="3">
        <v>423888</v>
      </c>
      <c r="AJ92" s="3">
        <v>501622</v>
      </c>
      <c r="AK92" s="3">
        <v>608843</v>
      </c>
    </row>
    <row r="93" spans="4:37">
      <c r="D93" s="16" t="s">
        <v>146</v>
      </c>
      <c r="E93" s="26"/>
      <c r="F93" s="26"/>
      <c r="G93" s="26"/>
      <c r="H93" s="3"/>
      <c r="I93" s="3"/>
      <c r="J93" s="3">
        <v>1891</v>
      </c>
      <c r="K93" s="3">
        <v>13598</v>
      </c>
      <c r="L93" s="3">
        <v>4456</v>
      </c>
      <c r="M93" s="3">
        <v>10763</v>
      </c>
      <c r="N93" s="3">
        <v>19749</v>
      </c>
      <c r="O93" s="3">
        <v>24129</v>
      </c>
      <c r="P93" s="3">
        <v>39101</v>
      </c>
      <c r="Q93" s="3">
        <v>38807</v>
      </c>
      <c r="R93" s="3">
        <v>22307</v>
      </c>
      <c r="S93" s="3">
        <v>22748</v>
      </c>
      <c r="T93" s="3">
        <v>11742</v>
      </c>
      <c r="U93" s="3">
        <v>33802</v>
      </c>
      <c r="V93" s="3">
        <v>27512</v>
      </c>
      <c r="W93" s="3">
        <v>53269</v>
      </c>
      <c r="X93" s="3">
        <v>123718</v>
      </c>
      <c r="Y93" s="3">
        <f t="shared" si="10"/>
        <v>123015</v>
      </c>
      <c r="Z93" s="3"/>
      <c r="AA93" s="3"/>
      <c r="AB93" s="3"/>
      <c r="AC93" s="3"/>
      <c r="AD93" s="3"/>
      <c r="AE93" s="16" t="s">
        <v>146</v>
      </c>
      <c r="AF93" s="8"/>
      <c r="AG93" s="3">
        <v>54852</v>
      </c>
      <c r="AH93" s="3">
        <v>36379</v>
      </c>
      <c r="AI93" s="3">
        <v>87806</v>
      </c>
      <c r="AJ93" s="3">
        <v>103380</v>
      </c>
      <c r="AK93" s="3">
        <v>123015</v>
      </c>
    </row>
    <row r="94" spans="4:37">
      <c r="D94" s="16" t="s">
        <v>147</v>
      </c>
      <c r="E94" s="26"/>
      <c r="F94" s="26"/>
      <c r="G94" s="26"/>
      <c r="H94" s="3"/>
      <c r="I94" s="3"/>
      <c r="J94" s="2">
        <v>0</v>
      </c>
      <c r="K94" s="2">
        <v>73</v>
      </c>
      <c r="L94" s="2">
        <v>-73</v>
      </c>
      <c r="M94" s="2">
        <v>0</v>
      </c>
      <c r="N94" s="2">
        <v>0</v>
      </c>
      <c r="O94" s="2">
        <v>-1</v>
      </c>
      <c r="P94" s="2">
        <v>1</v>
      </c>
      <c r="Q94" s="2">
        <v>-423</v>
      </c>
      <c r="R94" s="2">
        <v>28</v>
      </c>
      <c r="S94" s="2">
        <v>45</v>
      </c>
      <c r="T94" s="2">
        <v>0</v>
      </c>
      <c r="U94" s="2">
        <v>0</v>
      </c>
      <c r="V94" s="2">
        <v>0</v>
      </c>
      <c r="W94" s="2">
        <v>0</v>
      </c>
      <c r="X94" s="2">
        <v>-381</v>
      </c>
      <c r="Y94" s="3">
        <f t="shared" si="10"/>
        <v>0</v>
      </c>
      <c r="Z94" s="2"/>
      <c r="AA94" s="2"/>
      <c r="AB94" s="2"/>
      <c r="AC94" s="2"/>
      <c r="AD94" s="2"/>
      <c r="AE94" s="16" t="s">
        <v>147</v>
      </c>
      <c r="AF94" s="8"/>
      <c r="AG94" s="2">
        <v>0</v>
      </c>
      <c r="AH94" s="2">
        <v>0</v>
      </c>
      <c r="AI94" s="2">
        <v>0</v>
      </c>
      <c r="AJ94" s="2">
        <v>0</v>
      </c>
      <c r="AK94" s="2">
        <v>0</v>
      </c>
    </row>
    <row r="95" spans="4:37">
      <c r="D95" s="16" t="s">
        <v>148</v>
      </c>
      <c r="E95" s="26"/>
      <c r="F95" s="26"/>
      <c r="G95" s="26"/>
      <c r="H95" s="3"/>
      <c r="I95" s="3"/>
      <c r="J95" s="3">
        <v>1891</v>
      </c>
      <c r="K95" s="3">
        <v>13671</v>
      </c>
      <c r="L95" s="3">
        <v>4383</v>
      </c>
      <c r="M95" s="3">
        <v>10763</v>
      </c>
      <c r="N95" s="3">
        <v>19749</v>
      </c>
      <c r="O95" s="3">
        <v>24128</v>
      </c>
      <c r="P95" s="3">
        <v>39102</v>
      </c>
      <c r="Q95" s="3">
        <v>38384</v>
      </c>
      <c r="R95" s="3">
        <v>22335</v>
      </c>
      <c r="S95" s="3">
        <v>22793</v>
      </c>
      <c r="T95" s="3">
        <v>11742</v>
      </c>
      <c r="U95" s="3">
        <v>33802</v>
      </c>
      <c r="V95" s="3">
        <v>27512</v>
      </c>
      <c r="W95" s="3">
        <v>53269</v>
      </c>
      <c r="X95" s="3">
        <v>123337</v>
      </c>
      <c r="Y95" s="3">
        <f t="shared" si="10"/>
        <v>123015</v>
      </c>
      <c r="Z95" s="3"/>
      <c r="AA95" s="3"/>
      <c r="AB95" s="3"/>
      <c r="AC95" s="3"/>
      <c r="AD95" s="3"/>
      <c r="AE95" s="16" t="s">
        <v>148</v>
      </c>
      <c r="AF95" s="8"/>
      <c r="AG95" s="3">
        <v>54852</v>
      </c>
      <c r="AH95" s="3">
        <v>36379</v>
      </c>
      <c r="AI95" s="3">
        <v>87806</v>
      </c>
      <c r="AJ95" s="3">
        <v>103380</v>
      </c>
      <c r="AK95" s="3">
        <v>123015</v>
      </c>
    </row>
    <row r="96" spans="4:37" ht="30">
      <c r="D96" s="16" t="s">
        <v>149</v>
      </c>
      <c r="E96" s="26"/>
      <c r="F96" s="26"/>
      <c r="G96" s="26"/>
      <c r="H96" s="3"/>
      <c r="I96" s="3"/>
      <c r="J96" s="3">
        <v>11617</v>
      </c>
      <c r="K96" s="3">
        <v>83451</v>
      </c>
      <c r="L96" s="3">
        <v>16519</v>
      </c>
      <c r="M96" s="3">
        <v>79944</v>
      </c>
      <c r="N96" s="3">
        <v>143847</v>
      </c>
      <c r="O96" s="3">
        <v>334845</v>
      </c>
      <c r="P96" s="3">
        <v>297312</v>
      </c>
      <c r="Q96" s="3">
        <v>221424</v>
      </c>
      <c r="R96" s="3">
        <v>390387</v>
      </c>
      <c r="S96" s="3">
        <v>319529</v>
      </c>
      <c r="T96" s="3">
        <v>128397</v>
      </c>
      <c r="U96" s="3">
        <v>872807</v>
      </c>
      <c r="V96" s="3">
        <v>571558</v>
      </c>
      <c r="W96" s="3">
        <v>948071</v>
      </c>
      <c r="X96" s="3">
        <v>2513776</v>
      </c>
      <c r="Y96" s="3">
        <f t="shared" si="10"/>
        <v>485827</v>
      </c>
      <c r="Z96" s="3"/>
      <c r="AA96" s="3"/>
      <c r="AB96" s="3"/>
      <c r="AC96" s="3"/>
      <c r="AD96" s="3"/>
      <c r="AE96" s="16" t="s">
        <v>149</v>
      </c>
      <c r="AF96" s="8"/>
      <c r="AG96" s="3">
        <v>204327</v>
      </c>
      <c r="AH96" s="3">
        <v>125170</v>
      </c>
      <c r="AI96" s="3">
        <v>336082</v>
      </c>
      <c r="AJ96" s="3">
        <v>398242</v>
      </c>
      <c r="AK96" s="3">
        <v>485827</v>
      </c>
    </row>
    <row r="97" spans="4:37">
      <c r="D97" s="16" t="s">
        <v>150</v>
      </c>
      <c r="E97" s="26"/>
      <c r="F97" s="26"/>
      <c r="G97" s="26"/>
      <c r="H97" s="3"/>
      <c r="I97" s="3"/>
      <c r="J97" s="2">
        <v>0</v>
      </c>
      <c r="K97" s="2">
        <v>0</v>
      </c>
      <c r="L97" s="3">
        <v>-1923</v>
      </c>
      <c r="M97" s="3">
        <v>14690</v>
      </c>
      <c r="N97" s="3">
        <v>48756</v>
      </c>
      <c r="O97" s="3">
        <v>120804</v>
      </c>
      <c r="P97" s="3">
        <v>108313</v>
      </c>
      <c r="Q97" s="3">
        <v>72297</v>
      </c>
      <c r="R97" s="3">
        <v>110396</v>
      </c>
      <c r="S97" s="3">
        <v>77738</v>
      </c>
      <c r="T97" s="2">
        <v>0</v>
      </c>
      <c r="U97" s="3">
        <v>3024</v>
      </c>
      <c r="V97" s="3">
        <v>4878</v>
      </c>
      <c r="W97" s="3">
        <v>41396</v>
      </c>
      <c r="X97" s="3">
        <v>125625</v>
      </c>
      <c r="Y97" s="3">
        <f t="shared" si="10"/>
        <v>0</v>
      </c>
      <c r="Z97" s="2"/>
      <c r="AA97" s="2"/>
      <c r="AB97" s="2"/>
      <c r="AC97" s="2"/>
      <c r="AD97" s="2"/>
      <c r="AE97" s="16" t="s">
        <v>150</v>
      </c>
      <c r="AF97" s="8"/>
      <c r="AG97" s="2">
        <v>0</v>
      </c>
      <c r="AH97" s="2">
        <v>0</v>
      </c>
      <c r="AI97" s="2">
        <v>0</v>
      </c>
      <c r="AJ97" s="2">
        <v>0</v>
      </c>
      <c r="AK97" s="2">
        <v>0</v>
      </c>
    </row>
    <row r="98" spans="4:37" ht="30">
      <c r="D98" s="16" t="s">
        <v>151</v>
      </c>
      <c r="E98" s="26"/>
      <c r="F98" s="26"/>
      <c r="G98" s="26"/>
      <c r="H98" s="3"/>
      <c r="I98" s="3"/>
      <c r="J98" s="3">
        <v>11617</v>
      </c>
      <c r="K98" s="3">
        <v>83451</v>
      </c>
      <c r="L98" s="3">
        <v>18442</v>
      </c>
      <c r="M98" s="3">
        <v>65254</v>
      </c>
      <c r="N98" s="3">
        <v>95091</v>
      </c>
      <c r="O98" s="3">
        <v>214041</v>
      </c>
      <c r="P98" s="3">
        <v>188999</v>
      </c>
      <c r="Q98" s="3">
        <v>149127</v>
      </c>
      <c r="R98" s="3">
        <v>279990</v>
      </c>
      <c r="S98" s="3">
        <v>241791</v>
      </c>
      <c r="T98" s="3">
        <v>128397</v>
      </c>
      <c r="U98" s="3">
        <v>869783</v>
      </c>
      <c r="V98" s="3">
        <v>566680</v>
      </c>
      <c r="W98" s="3">
        <v>906675</v>
      </c>
      <c r="X98" s="3">
        <v>2388151</v>
      </c>
      <c r="Y98" s="3">
        <f t="shared" si="10"/>
        <v>485827</v>
      </c>
      <c r="Z98" s="3"/>
      <c r="AA98" s="3"/>
      <c r="AB98" s="3"/>
      <c r="AC98" s="3"/>
      <c r="AD98" s="3"/>
      <c r="AE98" s="16" t="s">
        <v>151</v>
      </c>
      <c r="AF98" s="8"/>
      <c r="AG98" s="3">
        <v>204327</v>
      </c>
      <c r="AH98" s="3">
        <v>125170</v>
      </c>
      <c r="AI98" s="3">
        <v>336082</v>
      </c>
      <c r="AJ98" s="3">
        <v>398242</v>
      </c>
      <c r="AK98" s="3">
        <v>485827</v>
      </c>
    </row>
    <row r="99" spans="4:37">
      <c r="H99" s="1"/>
      <c r="I99" s="1"/>
      <c r="J99" s="1"/>
      <c r="K99" s="1"/>
      <c r="L99" s="1"/>
      <c r="M99" s="1"/>
      <c r="N99" s="1"/>
      <c r="O99" s="1"/>
      <c r="P99" s="1"/>
      <c r="Q99" s="1"/>
      <c r="R99" s="1"/>
      <c r="S99" s="1"/>
      <c r="T99" s="1"/>
      <c r="U99" s="40"/>
      <c r="V99" s="40"/>
      <c r="W99" s="40"/>
      <c r="X99" s="40"/>
      <c r="Y99" s="3">
        <f t="shared" si="10"/>
        <v>0</v>
      </c>
      <c r="Z99" s="1"/>
      <c r="AA99" s="1"/>
      <c r="AB99" s="1"/>
      <c r="AC99" s="1"/>
      <c r="AD99" s="1"/>
      <c r="AE99" s="1"/>
    </row>
    <row r="100" spans="4:37">
      <c r="D100" s="12" t="s">
        <v>152</v>
      </c>
      <c r="E100" s="22"/>
      <c r="F100" s="22"/>
      <c r="G100" s="22"/>
      <c r="H100" s="2"/>
      <c r="I100" s="7"/>
      <c r="J100" s="2"/>
      <c r="K100" s="2"/>
      <c r="L100" s="2"/>
      <c r="M100" s="2"/>
      <c r="N100" s="2"/>
      <c r="O100" s="2"/>
      <c r="P100" s="2"/>
      <c r="Q100" s="2"/>
      <c r="R100" s="2"/>
      <c r="S100" s="2"/>
      <c r="T100" s="2"/>
      <c r="U100" s="2"/>
      <c r="V100" s="2"/>
      <c r="W100" s="2"/>
      <c r="X100" s="2"/>
      <c r="Y100" s="3">
        <f t="shared" si="10"/>
        <v>0</v>
      </c>
      <c r="Z100" s="2"/>
      <c r="AA100" s="2"/>
      <c r="AB100" s="2"/>
      <c r="AC100" s="2"/>
      <c r="AD100" s="2"/>
      <c r="AE100" s="12" t="s">
        <v>152</v>
      </c>
      <c r="AF100" s="8"/>
      <c r="AG100" s="2"/>
      <c r="AH100" s="2"/>
      <c r="AI100" s="2"/>
      <c r="AJ100" s="2"/>
      <c r="AK100" s="2"/>
    </row>
    <row r="101" spans="4:37">
      <c r="D101" s="18" t="s">
        <v>153</v>
      </c>
      <c r="E101" s="28"/>
      <c r="F101" s="28"/>
      <c r="G101" s="28"/>
      <c r="H101" s="3"/>
      <c r="I101" s="9"/>
      <c r="J101" s="3">
        <v>13508</v>
      </c>
      <c r="K101" s="3">
        <v>97123</v>
      </c>
      <c r="L101" s="3">
        <v>20901</v>
      </c>
      <c r="M101" s="3">
        <v>90707</v>
      </c>
      <c r="N101" s="3">
        <v>163596</v>
      </c>
      <c r="O101" s="3">
        <v>358973</v>
      </c>
      <c r="P101" s="3">
        <v>336414</v>
      </c>
      <c r="Q101" s="3">
        <v>259808</v>
      </c>
      <c r="R101" s="3">
        <v>412721</v>
      </c>
      <c r="S101" s="3">
        <v>342322</v>
      </c>
      <c r="T101" s="3">
        <v>140139</v>
      </c>
      <c r="U101" s="3">
        <v>906609</v>
      </c>
      <c r="V101" s="3">
        <v>599070</v>
      </c>
      <c r="W101" s="3">
        <v>1001341</v>
      </c>
      <c r="X101" s="3">
        <v>2637113</v>
      </c>
      <c r="Y101" s="3">
        <f t="shared" si="10"/>
        <v>608843</v>
      </c>
      <c r="Z101" s="3"/>
      <c r="AA101" s="3"/>
      <c r="AB101" s="3"/>
      <c r="AC101" s="3"/>
      <c r="AD101" s="3"/>
      <c r="AE101" s="18" t="s">
        <v>153</v>
      </c>
      <c r="AF101" s="8"/>
      <c r="AG101" s="3">
        <v>259179</v>
      </c>
      <c r="AH101" s="3">
        <v>161549</v>
      </c>
      <c r="AI101" s="3">
        <v>423888</v>
      </c>
      <c r="AJ101" s="3">
        <v>501622</v>
      </c>
      <c r="AK101" s="3">
        <v>608843</v>
      </c>
    </row>
    <row r="102" spans="4:37">
      <c r="D102" s="13" t="s">
        <v>154</v>
      </c>
      <c r="E102" s="23"/>
      <c r="F102" s="23"/>
      <c r="G102" s="23"/>
      <c r="H102" s="3"/>
      <c r="I102" s="9"/>
      <c r="J102" s="2">
        <v>399</v>
      </c>
      <c r="K102" s="3">
        <v>4705</v>
      </c>
      <c r="L102" s="3">
        <v>5199</v>
      </c>
      <c r="M102" s="3">
        <v>23558</v>
      </c>
      <c r="N102" s="3">
        <v>33768</v>
      </c>
      <c r="O102" s="3">
        <v>39603</v>
      </c>
      <c r="P102" s="3">
        <v>30370</v>
      </c>
      <c r="Q102" s="3">
        <v>40851</v>
      </c>
      <c r="R102" s="3">
        <v>-55530</v>
      </c>
      <c r="S102" s="3">
        <v>-25369</v>
      </c>
      <c r="T102" s="3">
        <v>-79179</v>
      </c>
      <c r="U102" s="3">
        <v>221733</v>
      </c>
      <c r="V102" s="3">
        <v>269024</v>
      </c>
      <c r="W102" s="3">
        <v>219797</v>
      </c>
      <c r="X102" s="3">
        <v>202758</v>
      </c>
      <c r="Y102" s="3">
        <f t="shared" si="10"/>
        <v>164599</v>
      </c>
      <c r="Z102" s="3"/>
      <c r="AA102" s="3"/>
      <c r="AB102" s="3"/>
      <c r="AC102" s="3"/>
      <c r="AD102" s="3"/>
      <c r="AE102" s="13" t="s">
        <v>154</v>
      </c>
      <c r="AF102" s="8"/>
      <c r="AG102" s="3">
        <v>102544</v>
      </c>
      <c r="AH102" s="3">
        <v>164663</v>
      </c>
      <c r="AI102" s="3">
        <v>211756</v>
      </c>
      <c r="AJ102" s="3">
        <v>231874</v>
      </c>
      <c r="AK102" s="3">
        <v>164599</v>
      </c>
    </row>
    <row r="103" spans="4:37">
      <c r="D103" s="15" t="s">
        <v>155</v>
      </c>
      <c r="E103" s="25"/>
      <c r="F103" s="25"/>
      <c r="G103" s="25"/>
      <c r="H103" s="4"/>
      <c r="I103" s="4"/>
      <c r="J103" s="5">
        <v>499</v>
      </c>
      <c r="K103" s="4">
        <v>1454</v>
      </c>
      <c r="L103" s="4">
        <v>4331</v>
      </c>
      <c r="M103" s="4">
        <v>22212</v>
      </c>
      <c r="N103" s="4">
        <v>31902</v>
      </c>
      <c r="O103" s="4">
        <v>45220</v>
      </c>
      <c r="P103" s="4">
        <v>48137</v>
      </c>
      <c r="Q103" s="4">
        <v>55859</v>
      </c>
      <c r="R103" s="4">
        <v>71260</v>
      </c>
      <c r="S103" s="4">
        <v>72328</v>
      </c>
      <c r="T103" s="4">
        <v>10800</v>
      </c>
      <c r="U103" s="4">
        <v>212463</v>
      </c>
      <c r="V103" s="4">
        <v>257603</v>
      </c>
      <c r="W103" s="4">
        <v>267808</v>
      </c>
      <c r="X103" s="4">
        <v>278606</v>
      </c>
      <c r="Y103" s="3">
        <f t="shared" si="10"/>
        <v>97349</v>
      </c>
      <c r="Z103" s="4"/>
      <c r="AA103" s="4"/>
      <c r="AB103" s="4"/>
      <c r="AC103" s="4"/>
      <c r="AD103" s="4"/>
      <c r="AE103" s="15" t="s">
        <v>155</v>
      </c>
      <c r="AF103" s="8"/>
      <c r="AG103" s="4">
        <v>69563</v>
      </c>
      <c r="AH103" s="4">
        <v>86711</v>
      </c>
      <c r="AI103" s="4">
        <v>89188</v>
      </c>
      <c r="AJ103" s="4">
        <v>97006</v>
      </c>
      <c r="AK103" s="4">
        <v>97349</v>
      </c>
    </row>
    <row r="104" spans="4:37">
      <c r="D104" s="15" t="s">
        <v>156</v>
      </c>
      <c r="E104" s="25"/>
      <c r="F104" s="25"/>
      <c r="G104" s="25"/>
      <c r="H104" s="4"/>
      <c r="I104" s="10"/>
      <c r="J104" s="5">
        <v>0</v>
      </c>
      <c r="K104" s="4">
        <v>2482</v>
      </c>
      <c r="L104" s="4">
        <v>-2482</v>
      </c>
      <c r="M104" s="5">
        <v>-494</v>
      </c>
      <c r="N104" s="5">
        <v>-55</v>
      </c>
      <c r="O104" s="5">
        <v>169</v>
      </c>
      <c r="P104" s="5">
        <v>237</v>
      </c>
      <c r="Q104" s="5">
        <v>44</v>
      </c>
      <c r="R104" s="5">
        <v>200</v>
      </c>
      <c r="S104" s="5">
        <v>0</v>
      </c>
      <c r="T104" s="5">
        <v>0</v>
      </c>
      <c r="U104" s="5">
        <v>0</v>
      </c>
      <c r="V104" s="5">
        <v>0</v>
      </c>
      <c r="W104" s="5">
        <v>0</v>
      </c>
      <c r="X104" s="5">
        <v>0</v>
      </c>
      <c r="Y104" s="3">
        <f t="shared" si="10"/>
        <v>10421</v>
      </c>
      <c r="Z104" s="4"/>
      <c r="AA104" s="4"/>
      <c r="AB104" s="4"/>
      <c r="AC104" s="4"/>
      <c r="AD104" s="4"/>
      <c r="AE104" s="15" t="s">
        <v>156</v>
      </c>
      <c r="AF104" s="8"/>
      <c r="AG104" s="5">
        <v>0</v>
      </c>
      <c r="AH104" s="5">
        <v>0</v>
      </c>
      <c r="AI104" s="4">
        <v>68564</v>
      </c>
      <c r="AJ104" s="4">
        <v>83220</v>
      </c>
      <c r="AK104" s="4">
        <v>10421</v>
      </c>
    </row>
    <row r="105" spans="4:37">
      <c r="D105" s="15" t="s">
        <v>157</v>
      </c>
      <c r="E105" s="25"/>
      <c r="F105" s="25"/>
      <c r="G105" s="25"/>
      <c r="H105" s="5"/>
      <c r="I105" s="11"/>
      <c r="J105" s="5">
        <v>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15" t="s">
        <v>157</v>
      </c>
      <c r="AF105" s="8"/>
      <c r="AG105" s="5">
        <v>0</v>
      </c>
      <c r="AH105" s="5">
        <v>0</v>
      </c>
      <c r="AI105" s="5">
        <v>0</v>
      </c>
      <c r="AJ105" s="5">
        <v>0</v>
      </c>
      <c r="AK105" s="5">
        <v>0</v>
      </c>
    </row>
    <row r="106" spans="4:37">
      <c r="D106" s="15" t="s">
        <v>158</v>
      </c>
      <c r="E106" s="25"/>
      <c r="F106" s="25"/>
      <c r="G106" s="25"/>
      <c r="H106" s="5"/>
      <c r="I106" s="11"/>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15" t="s">
        <v>158</v>
      </c>
      <c r="AF106" s="8"/>
      <c r="AG106" s="5">
        <v>0</v>
      </c>
      <c r="AH106" s="5">
        <v>0</v>
      </c>
      <c r="AI106" s="5">
        <v>0</v>
      </c>
      <c r="AJ106" s="5">
        <v>0</v>
      </c>
      <c r="AK106" s="5">
        <v>0</v>
      </c>
    </row>
    <row r="107" spans="4:37">
      <c r="D107" s="15" t="s">
        <v>159</v>
      </c>
      <c r="E107" s="25"/>
      <c r="F107" s="25"/>
      <c r="G107" s="25"/>
      <c r="H107" s="4"/>
      <c r="I107" s="10"/>
      <c r="J107" s="5">
        <v>-18</v>
      </c>
      <c r="K107" s="5">
        <v>-524</v>
      </c>
      <c r="L107" s="4">
        <v>2095</v>
      </c>
      <c r="M107" s="5">
        <v>0</v>
      </c>
      <c r="N107" s="5">
        <v>0</v>
      </c>
      <c r="O107" s="5">
        <v>147</v>
      </c>
      <c r="P107" s="5">
        <v>361</v>
      </c>
      <c r="Q107" s="5">
        <v>-809</v>
      </c>
      <c r="R107" s="4">
        <v>1654</v>
      </c>
      <c r="S107" s="4">
        <v>4735</v>
      </c>
      <c r="T107" s="5">
        <v>124</v>
      </c>
      <c r="U107" s="5">
        <v>671</v>
      </c>
      <c r="V107" s="4">
        <v>13478</v>
      </c>
      <c r="W107" s="4">
        <v>3267</v>
      </c>
      <c r="X107" s="4">
        <v>8394</v>
      </c>
      <c r="Y107" s="3">
        <f t="shared" si="10"/>
        <v>-654</v>
      </c>
      <c r="Z107" s="5"/>
      <c r="AA107" s="5"/>
      <c r="AB107" s="5"/>
      <c r="AC107" s="5"/>
      <c r="AD107" s="5"/>
      <c r="AE107" s="15" t="s">
        <v>159</v>
      </c>
      <c r="AF107" s="8"/>
      <c r="AG107" s="5">
        <v>370</v>
      </c>
      <c r="AH107" s="5">
        <v>-394</v>
      </c>
      <c r="AI107" s="4">
        <v>-1021</v>
      </c>
      <c r="AJ107" s="5">
        <v>709</v>
      </c>
      <c r="AK107" s="5">
        <v>-654</v>
      </c>
    </row>
    <row r="108" spans="4:37">
      <c r="D108" s="15" t="s">
        <v>160</v>
      </c>
      <c r="E108" s="25"/>
      <c r="F108" s="25"/>
      <c r="G108" s="25"/>
      <c r="H108" s="5"/>
      <c r="I108" s="11"/>
      <c r="J108" s="5">
        <v>0</v>
      </c>
      <c r="K108" s="5">
        <v>0</v>
      </c>
      <c r="L108" s="5">
        <v>0</v>
      </c>
      <c r="M108" s="5">
        <v>0</v>
      </c>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15" t="s">
        <v>160</v>
      </c>
      <c r="AF108" s="8"/>
      <c r="AG108" s="5">
        <v>0</v>
      </c>
      <c r="AH108" s="5">
        <v>0</v>
      </c>
      <c r="AI108" s="5">
        <v>0</v>
      </c>
      <c r="AJ108" s="5">
        <v>0</v>
      </c>
      <c r="AK108" s="5">
        <v>0</v>
      </c>
    </row>
    <row r="109" spans="4:37">
      <c r="D109" s="15" t="s">
        <v>161</v>
      </c>
      <c r="E109" s="25"/>
      <c r="F109" s="25"/>
      <c r="G109" s="25"/>
      <c r="H109" s="4"/>
      <c r="I109" s="10"/>
      <c r="J109" s="5">
        <v>-107</v>
      </c>
      <c r="K109" s="5">
        <v>710</v>
      </c>
      <c r="L109" s="5">
        <v>-295</v>
      </c>
      <c r="M109" s="4">
        <v>-1887</v>
      </c>
      <c r="N109" s="4">
        <v>-2580</v>
      </c>
      <c r="O109" s="4">
        <v>-9427</v>
      </c>
      <c r="P109" s="4">
        <v>-23317</v>
      </c>
      <c r="Q109" s="4">
        <v>-25783</v>
      </c>
      <c r="R109" s="4">
        <v>-136743</v>
      </c>
      <c r="S109" s="4">
        <v>-108212</v>
      </c>
      <c r="T109" s="4">
        <v>-90103</v>
      </c>
      <c r="U109" s="4">
        <v>-16980</v>
      </c>
      <c r="V109" s="4">
        <v>-30416</v>
      </c>
      <c r="W109" s="4">
        <v>-71100</v>
      </c>
      <c r="X109" s="4">
        <v>-97905</v>
      </c>
      <c r="Y109" s="3">
        <f t="shared" si="10"/>
        <v>-10897</v>
      </c>
      <c r="Z109" s="4"/>
      <c r="AA109" s="4"/>
      <c r="AB109" s="4"/>
      <c r="AC109" s="4"/>
      <c r="AD109" s="4"/>
      <c r="AE109" s="15" t="s">
        <v>161</v>
      </c>
      <c r="AF109" s="8"/>
      <c r="AG109" s="4">
        <v>-27902</v>
      </c>
      <c r="AH109" s="4">
        <v>-2601</v>
      </c>
      <c r="AI109" s="4">
        <v>-4311</v>
      </c>
      <c r="AJ109" s="4">
        <v>-1949</v>
      </c>
      <c r="AK109" s="4">
        <v>-10897</v>
      </c>
    </row>
    <row r="110" spans="4:37">
      <c r="D110" s="15" t="s">
        <v>162</v>
      </c>
      <c r="E110" s="25"/>
      <c r="F110" s="25"/>
      <c r="G110" s="25"/>
      <c r="H110" s="5"/>
      <c r="I110" s="11"/>
      <c r="J110" s="5">
        <v>0</v>
      </c>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15" t="s">
        <v>162</v>
      </c>
      <c r="AF110" s="8"/>
      <c r="AG110" s="5">
        <v>0</v>
      </c>
      <c r="AH110" s="5">
        <v>0</v>
      </c>
      <c r="AI110" s="5">
        <v>0</v>
      </c>
      <c r="AJ110" s="5">
        <v>0</v>
      </c>
      <c r="AK110" s="5">
        <v>0</v>
      </c>
    </row>
    <row r="111" spans="4:37">
      <c r="D111" s="15" t="s">
        <v>163</v>
      </c>
      <c r="E111" s="25"/>
      <c r="F111" s="25"/>
      <c r="G111" s="25"/>
      <c r="H111" s="5"/>
      <c r="I111" s="11"/>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15" t="s">
        <v>163</v>
      </c>
      <c r="AF111" s="8"/>
      <c r="AG111" s="5">
        <v>0</v>
      </c>
      <c r="AH111" s="5">
        <v>0</v>
      </c>
      <c r="AI111" s="5">
        <v>0</v>
      </c>
      <c r="AJ111" s="5">
        <v>0</v>
      </c>
      <c r="AK111" s="5">
        <v>0</v>
      </c>
    </row>
    <row r="112" spans="4:37">
      <c r="D112" s="15" t="s">
        <v>164</v>
      </c>
      <c r="E112" s="25"/>
      <c r="F112" s="25"/>
      <c r="G112" s="25"/>
      <c r="H112" s="4"/>
      <c r="I112" s="10"/>
      <c r="J112" s="5">
        <v>26</v>
      </c>
      <c r="K112" s="5">
        <v>583</v>
      </c>
      <c r="L112" s="4">
        <v>1551</v>
      </c>
      <c r="M112" s="4">
        <v>3726</v>
      </c>
      <c r="N112" s="4">
        <v>4501</v>
      </c>
      <c r="O112" s="4">
        <v>3494</v>
      </c>
      <c r="P112" s="4">
        <v>4950</v>
      </c>
      <c r="Q112" s="4">
        <v>11541</v>
      </c>
      <c r="R112" s="4">
        <v>8099</v>
      </c>
      <c r="S112" s="4">
        <v>5780</v>
      </c>
      <c r="T112" s="5">
        <v>0</v>
      </c>
      <c r="U112" s="4">
        <v>25578</v>
      </c>
      <c r="V112" s="4">
        <v>28260</v>
      </c>
      <c r="W112" s="4">
        <v>19822</v>
      </c>
      <c r="X112" s="4">
        <v>13664</v>
      </c>
      <c r="Y112" s="3">
        <f t="shared" si="10"/>
        <v>68381</v>
      </c>
      <c r="Z112" s="4"/>
      <c r="AA112" s="4"/>
      <c r="AB112" s="4"/>
      <c r="AC112" s="4"/>
      <c r="AD112" s="4"/>
      <c r="AE112" s="15" t="s">
        <v>164</v>
      </c>
      <c r="AF112" s="8"/>
      <c r="AG112" s="4">
        <v>60513</v>
      </c>
      <c r="AH112" s="4">
        <v>73474</v>
      </c>
      <c r="AI112" s="4">
        <v>59336</v>
      </c>
      <c r="AJ112" s="4">
        <v>52888</v>
      </c>
      <c r="AK112" s="4">
        <v>68381</v>
      </c>
    </row>
    <row r="113" spans="4:37">
      <c r="D113" s="15" t="s">
        <v>165</v>
      </c>
      <c r="E113" s="25"/>
      <c r="F113" s="25"/>
      <c r="G113" s="25"/>
      <c r="H113" s="5"/>
      <c r="I113" s="11"/>
      <c r="J113" s="5">
        <v>0</v>
      </c>
      <c r="K113" s="5">
        <v>0</v>
      </c>
      <c r="L113" s="5">
        <v>0</v>
      </c>
      <c r="M113" s="5">
        <v>0</v>
      </c>
      <c r="N113" s="5">
        <v>0</v>
      </c>
      <c r="O113" s="5">
        <v>0</v>
      </c>
      <c r="P113" s="5">
        <v>0</v>
      </c>
      <c r="Q113" s="5">
        <v>0</v>
      </c>
      <c r="R113" s="5">
        <v>0</v>
      </c>
      <c r="S113" s="5">
        <v>0</v>
      </c>
      <c r="T113" s="5">
        <v>0</v>
      </c>
      <c r="U113" s="5">
        <v>0</v>
      </c>
      <c r="V113" s="5">
        <v>100</v>
      </c>
      <c r="W113" s="5">
        <v>0</v>
      </c>
      <c r="X113" s="5">
        <v>0</v>
      </c>
      <c r="Y113" s="3">
        <f t="shared" si="10"/>
        <v>0</v>
      </c>
      <c r="Z113" s="5"/>
      <c r="AA113" s="5"/>
      <c r="AB113" s="5"/>
      <c r="AC113" s="5"/>
      <c r="AD113" s="5"/>
      <c r="AE113" s="15" t="s">
        <v>165</v>
      </c>
      <c r="AF113" s="8"/>
      <c r="AG113" s="5">
        <v>0</v>
      </c>
      <c r="AH113" s="4">
        <v>7472</v>
      </c>
      <c r="AI113" s="5">
        <v>0</v>
      </c>
      <c r="AJ113" s="5">
        <v>0</v>
      </c>
      <c r="AK113" s="5">
        <v>0</v>
      </c>
    </row>
    <row r="114" spans="4:37" ht="30">
      <c r="D114" s="13" t="s">
        <v>166</v>
      </c>
      <c r="E114" s="23"/>
      <c r="F114" s="23"/>
      <c r="G114" s="23"/>
      <c r="H114" s="3"/>
      <c r="I114" s="9"/>
      <c r="J114" s="3">
        <v>13907</v>
      </c>
      <c r="K114" s="3">
        <v>101828</v>
      </c>
      <c r="L114" s="3">
        <v>26101</v>
      </c>
      <c r="M114" s="3">
        <v>114265</v>
      </c>
      <c r="N114" s="3">
        <v>197365</v>
      </c>
      <c r="O114" s="3">
        <v>398576</v>
      </c>
      <c r="P114" s="3">
        <v>366784</v>
      </c>
      <c r="Q114" s="3">
        <v>300658</v>
      </c>
      <c r="R114" s="3">
        <v>357192</v>
      </c>
      <c r="S114" s="3">
        <v>316953</v>
      </c>
      <c r="T114" s="3">
        <v>60960</v>
      </c>
      <c r="U114" s="3">
        <v>1128342</v>
      </c>
      <c r="V114" s="3">
        <v>868094</v>
      </c>
      <c r="W114" s="3">
        <v>1221138</v>
      </c>
      <c r="X114" s="3">
        <v>2839871</v>
      </c>
      <c r="Y114" s="3">
        <f t="shared" si="10"/>
        <v>773442</v>
      </c>
      <c r="Z114" s="3"/>
      <c r="AA114" s="3"/>
      <c r="AB114" s="3"/>
      <c r="AC114" s="3"/>
      <c r="AD114" s="3"/>
      <c r="AE114" s="13" t="s">
        <v>166</v>
      </c>
      <c r="AF114" s="8"/>
      <c r="AG114" s="3">
        <v>361724</v>
      </c>
      <c r="AH114" s="3">
        <v>326212</v>
      </c>
      <c r="AI114" s="3">
        <v>635644</v>
      </c>
      <c r="AJ114" s="3">
        <v>733496</v>
      </c>
      <c r="AK114" s="3">
        <v>773442</v>
      </c>
    </row>
    <row r="115" spans="4:37">
      <c r="D115" s="15" t="s">
        <v>167</v>
      </c>
      <c r="E115" s="25"/>
      <c r="F115" s="25"/>
      <c r="G115" s="25"/>
      <c r="H115" s="4"/>
      <c r="I115" s="10"/>
      <c r="J115" s="4">
        <v>-9280</v>
      </c>
      <c r="K115" s="4">
        <v>19852</v>
      </c>
      <c r="L115" s="4">
        <v>62170</v>
      </c>
      <c r="M115" s="4">
        <v>-57674</v>
      </c>
      <c r="N115" s="4">
        <v>-85318</v>
      </c>
      <c r="O115" s="4">
        <v>15671</v>
      </c>
      <c r="P115" s="4">
        <v>-464504</v>
      </c>
      <c r="Q115" s="4">
        <v>63322</v>
      </c>
      <c r="R115" s="4">
        <v>27298</v>
      </c>
      <c r="S115" s="4">
        <v>93300</v>
      </c>
      <c r="T115" s="4">
        <v>-101503</v>
      </c>
      <c r="U115" s="4">
        <v>-568085</v>
      </c>
      <c r="V115" s="4">
        <v>135501</v>
      </c>
      <c r="W115" s="4">
        <v>-185034</v>
      </c>
      <c r="X115" s="4">
        <v>35749</v>
      </c>
      <c r="Y115" s="3">
        <f t="shared" si="10"/>
        <v>-1209644</v>
      </c>
      <c r="Z115" s="4"/>
      <c r="AA115" s="4"/>
      <c r="AB115" s="4"/>
      <c r="AC115" s="4"/>
      <c r="AD115" s="4"/>
      <c r="AE115" s="15" t="s">
        <v>167</v>
      </c>
      <c r="AF115" s="8"/>
      <c r="AG115" s="4">
        <v>-183176</v>
      </c>
      <c r="AH115" s="4">
        <v>-367062</v>
      </c>
      <c r="AI115" s="4">
        <v>-890016</v>
      </c>
      <c r="AJ115" s="4">
        <v>-1322478</v>
      </c>
      <c r="AK115" s="4">
        <v>-1209644</v>
      </c>
    </row>
    <row r="116" spans="4:37">
      <c r="D116" s="15" t="s">
        <v>168</v>
      </c>
      <c r="E116" s="25"/>
      <c r="F116" s="25"/>
      <c r="G116" s="25"/>
      <c r="H116" s="4"/>
      <c r="I116" s="10"/>
      <c r="J116" s="4">
        <v>4875</v>
      </c>
      <c r="K116" s="4">
        <v>-13562</v>
      </c>
      <c r="L116" s="4">
        <v>-14845</v>
      </c>
      <c r="M116" s="4">
        <v>-32286</v>
      </c>
      <c r="N116" s="4">
        <v>-75476</v>
      </c>
      <c r="O116" s="4">
        <v>1384</v>
      </c>
      <c r="P116" s="4">
        <v>-64486</v>
      </c>
      <c r="Q116" s="4">
        <v>68703</v>
      </c>
      <c r="R116" s="4">
        <v>-21433</v>
      </c>
      <c r="S116" s="4">
        <v>4767</v>
      </c>
      <c r="T116" s="4">
        <v>-3359</v>
      </c>
      <c r="U116" s="4">
        <v>-762079</v>
      </c>
      <c r="V116" s="4">
        <v>-11615</v>
      </c>
      <c r="W116" s="4">
        <v>111112</v>
      </c>
      <c r="X116" s="4">
        <v>-692442</v>
      </c>
      <c r="Y116" s="3">
        <f t="shared" si="10"/>
        <v>-268911</v>
      </c>
      <c r="Z116" s="4"/>
      <c r="AA116" s="4"/>
      <c r="AB116" s="4"/>
      <c r="AC116" s="4"/>
      <c r="AD116" s="4"/>
      <c r="AE116" s="15" t="s">
        <v>168</v>
      </c>
      <c r="AF116" s="8"/>
      <c r="AG116" s="4">
        <v>-270646</v>
      </c>
      <c r="AH116" s="4">
        <v>160128</v>
      </c>
      <c r="AI116" s="4">
        <v>177201</v>
      </c>
      <c r="AJ116" s="4">
        <v>-36237</v>
      </c>
      <c r="AK116" s="4">
        <v>-268911</v>
      </c>
    </row>
    <row r="117" spans="4:37" ht="30">
      <c r="D117" s="15" t="s">
        <v>169</v>
      </c>
      <c r="E117" s="25"/>
      <c r="F117" s="25"/>
      <c r="G117" s="25"/>
      <c r="H117" s="4"/>
      <c r="I117" s="10"/>
      <c r="J117" s="4">
        <v>-7286</v>
      </c>
      <c r="K117" s="4">
        <v>30746</v>
      </c>
      <c r="L117" s="4">
        <v>11054</v>
      </c>
      <c r="M117" s="4">
        <v>62134</v>
      </c>
      <c r="N117" s="4">
        <v>77978</v>
      </c>
      <c r="O117" s="4">
        <v>32927</v>
      </c>
      <c r="P117" s="4">
        <v>187136</v>
      </c>
      <c r="Q117" s="4">
        <v>-131730</v>
      </c>
      <c r="R117" s="4">
        <v>-22381</v>
      </c>
      <c r="S117" s="4">
        <v>-15930</v>
      </c>
      <c r="T117" s="4">
        <v>47099</v>
      </c>
      <c r="U117" s="4">
        <v>1025174</v>
      </c>
      <c r="V117" s="4">
        <v>-45921</v>
      </c>
      <c r="W117" s="4">
        <v>45228</v>
      </c>
      <c r="X117" s="4">
        <v>766439</v>
      </c>
      <c r="Y117" s="3">
        <f t="shared" si="10"/>
        <v>139240</v>
      </c>
      <c r="Z117" s="4"/>
      <c r="AA117" s="4"/>
      <c r="AB117" s="4"/>
      <c r="AC117" s="4"/>
      <c r="AD117" s="4"/>
      <c r="AE117" s="15" t="s">
        <v>169</v>
      </c>
      <c r="AF117" s="8"/>
      <c r="AG117" s="4">
        <v>181436</v>
      </c>
      <c r="AH117" s="4">
        <v>82871</v>
      </c>
      <c r="AI117" s="4">
        <v>211760</v>
      </c>
      <c r="AJ117" s="4">
        <v>565430</v>
      </c>
      <c r="AK117" s="4">
        <v>139240</v>
      </c>
    </row>
    <row r="118" spans="4:37">
      <c r="D118" s="15" t="s">
        <v>170</v>
      </c>
      <c r="E118" s="25"/>
      <c r="F118" s="25"/>
      <c r="G118" s="25"/>
      <c r="H118" s="4"/>
      <c r="I118" s="10"/>
      <c r="J118" s="5">
        <v>69</v>
      </c>
      <c r="K118" s="5">
        <v>69</v>
      </c>
      <c r="L118" s="4">
        <v>-1817</v>
      </c>
      <c r="M118" s="5">
        <v>872</v>
      </c>
      <c r="N118" s="5">
        <v>229</v>
      </c>
      <c r="O118" s="5">
        <v>991</v>
      </c>
      <c r="P118" s="4">
        <v>-2317</v>
      </c>
      <c r="Q118" s="5">
        <v>-706</v>
      </c>
      <c r="R118" s="4">
        <v>-12490</v>
      </c>
      <c r="S118" s="4">
        <v>-1975</v>
      </c>
      <c r="T118" s="4">
        <v>-30611</v>
      </c>
      <c r="U118" s="4">
        <v>-57895</v>
      </c>
      <c r="V118" s="4">
        <v>-15506</v>
      </c>
      <c r="W118" s="4">
        <v>-26253</v>
      </c>
      <c r="X118" s="4">
        <v>-128912</v>
      </c>
      <c r="Y118" s="3">
        <f t="shared" si="10"/>
        <v>-1527</v>
      </c>
      <c r="Z118" s="5"/>
      <c r="AA118" s="5"/>
      <c r="AB118" s="5"/>
      <c r="AC118" s="5"/>
      <c r="AD118" s="5"/>
      <c r="AE118" s="15" t="s">
        <v>170</v>
      </c>
      <c r="AF118" s="8"/>
      <c r="AG118" s="5">
        <v>-5</v>
      </c>
      <c r="AH118" s="4">
        <v>-2311</v>
      </c>
      <c r="AI118" s="5">
        <v>442</v>
      </c>
      <c r="AJ118" s="5">
        <v>-853</v>
      </c>
      <c r="AK118" s="4">
        <v>-1527</v>
      </c>
    </row>
    <row r="119" spans="4:37">
      <c r="D119" s="15" t="s">
        <v>171</v>
      </c>
      <c r="E119" s="25"/>
      <c r="F119" s="25"/>
      <c r="G119" s="25"/>
      <c r="H119" s="5"/>
      <c r="I119" s="11"/>
      <c r="J119" s="5">
        <v>0</v>
      </c>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15" t="s">
        <v>171</v>
      </c>
      <c r="AF119" s="8"/>
      <c r="AG119" s="5">
        <v>0</v>
      </c>
      <c r="AH119" s="5">
        <v>0</v>
      </c>
      <c r="AI119" s="5">
        <v>0</v>
      </c>
      <c r="AJ119" s="5">
        <v>0</v>
      </c>
      <c r="AK119" s="5">
        <v>0</v>
      </c>
    </row>
    <row r="120" spans="4:37">
      <c r="D120" s="15" t="s">
        <v>172</v>
      </c>
      <c r="E120" s="25"/>
      <c r="F120" s="25"/>
      <c r="G120" s="25"/>
      <c r="H120" s="4"/>
      <c r="I120" s="10"/>
      <c r="J120" s="5">
        <v>-26</v>
      </c>
      <c r="K120" s="5">
        <v>-583</v>
      </c>
      <c r="L120" s="5">
        <v>-940</v>
      </c>
      <c r="M120" s="4">
        <v>-3726</v>
      </c>
      <c r="N120" s="4">
        <v>-4501</v>
      </c>
      <c r="O120" s="4">
        <v>-3277</v>
      </c>
      <c r="P120" s="4">
        <v>-4950</v>
      </c>
      <c r="Q120" s="4">
        <v>-9303</v>
      </c>
      <c r="R120" s="4">
        <v>-9314</v>
      </c>
      <c r="S120" s="4">
        <v>-5713</v>
      </c>
      <c r="T120" s="5">
        <v>0</v>
      </c>
      <c r="U120" s="4">
        <v>-24872</v>
      </c>
      <c r="V120" s="4">
        <v>-24109</v>
      </c>
      <c r="W120" s="4">
        <v>-18796</v>
      </c>
      <c r="X120" s="4">
        <v>-14413</v>
      </c>
      <c r="Y120" s="3">
        <f t="shared" si="10"/>
        <v>-68294</v>
      </c>
      <c r="Z120" s="4"/>
      <c r="AA120" s="4"/>
      <c r="AB120" s="4"/>
      <c r="AC120" s="4"/>
      <c r="AD120" s="4"/>
      <c r="AE120" s="15" t="s">
        <v>172</v>
      </c>
      <c r="AF120" s="8"/>
      <c r="AG120" s="4">
        <v>-59396</v>
      </c>
      <c r="AH120" s="4">
        <v>-73571</v>
      </c>
      <c r="AI120" s="4">
        <v>-59888</v>
      </c>
      <c r="AJ120" s="4">
        <v>-52856</v>
      </c>
      <c r="AK120" s="4">
        <v>-68294</v>
      </c>
    </row>
    <row r="121" spans="4:37">
      <c r="D121" s="15" t="s">
        <v>173</v>
      </c>
      <c r="E121" s="25"/>
      <c r="F121" s="25"/>
      <c r="G121" s="25"/>
      <c r="H121" s="4"/>
      <c r="I121" s="10"/>
      <c r="J121" s="4">
        <v>-2131</v>
      </c>
      <c r="K121" s="4">
        <v>-3273</v>
      </c>
      <c r="L121" s="4">
        <v>-12131</v>
      </c>
      <c r="M121" s="4">
        <v>-11350</v>
      </c>
      <c r="N121" s="4">
        <v>-23492</v>
      </c>
      <c r="O121" s="4">
        <v>-5257</v>
      </c>
      <c r="P121" s="4">
        <v>-30848</v>
      </c>
      <c r="Q121" s="4">
        <v>-5243</v>
      </c>
      <c r="R121" s="4">
        <v>-27382</v>
      </c>
      <c r="S121" s="4">
        <v>-16932</v>
      </c>
      <c r="T121" s="4">
        <v>-10595</v>
      </c>
      <c r="U121" s="4">
        <v>-35505</v>
      </c>
      <c r="V121" s="4">
        <v>-30302</v>
      </c>
      <c r="W121" s="4">
        <v>-29577</v>
      </c>
      <c r="X121" s="4">
        <v>-127755</v>
      </c>
      <c r="Y121" s="3">
        <f t="shared" si="10"/>
        <v>-114047</v>
      </c>
      <c r="Z121" s="4"/>
      <c r="AA121" s="4"/>
      <c r="AB121" s="4"/>
      <c r="AC121" s="4"/>
      <c r="AD121" s="4"/>
      <c r="AE121" s="15" t="s">
        <v>173</v>
      </c>
      <c r="AF121" s="8"/>
      <c r="AG121" s="4">
        <v>-57401</v>
      </c>
      <c r="AH121" s="4">
        <v>-43736</v>
      </c>
      <c r="AI121" s="4">
        <v>-55047</v>
      </c>
      <c r="AJ121" s="4">
        <v>-103846</v>
      </c>
      <c r="AK121" s="4">
        <v>-114047</v>
      </c>
    </row>
    <row r="122" spans="4:37">
      <c r="D122" s="15" t="s">
        <v>174</v>
      </c>
      <c r="E122" s="25"/>
      <c r="F122" s="25"/>
      <c r="G122" s="25"/>
      <c r="H122" s="5"/>
      <c r="I122" s="11"/>
      <c r="J122" s="5">
        <v>0</v>
      </c>
      <c r="K122" s="5">
        <v>55</v>
      </c>
      <c r="L122" s="5">
        <v>0</v>
      </c>
      <c r="M122" s="4">
        <v>7038</v>
      </c>
      <c r="N122" s="4">
        <v>30385</v>
      </c>
      <c r="O122" s="5">
        <v>10</v>
      </c>
      <c r="P122" s="5">
        <v>0</v>
      </c>
      <c r="Q122" s="5">
        <v>0</v>
      </c>
      <c r="R122" s="5">
        <v>0</v>
      </c>
      <c r="S122" s="5">
        <v>162</v>
      </c>
      <c r="T122" s="5">
        <v>0</v>
      </c>
      <c r="U122" s="4">
        <v>-93277</v>
      </c>
      <c r="V122" s="5">
        <v>0</v>
      </c>
      <c r="W122" s="5">
        <v>0</v>
      </c>
      <c r="X122" s="5">
        <v>0</v>
      </c>
      <c r="Y122" s="3">
        <f t="shared" si="10"/>
        <v>0</v>
      </c>
      <c r="Z122" s="5"/>
      <c r="AA122" s="5"/>
      <c r="AB122" s="5"/>
      <c r="AC122" s="5"/>
      <c r="AD122" s="5"/>
      <c r="AE122" s="15" t="s">
        <v>174</v>
      </c>
      <c r="AF122" s="8"/>
      <c r="AG122" s="4">
        <v>21295</v>
      </c>
      <c r="AH122" s="5">
        <v>0</v>
      </c>
      <c r="AI122" s="5">
        <v>530</v>
      </c>
      <c r="AJ122" s="5">
        <v>784</v>
      </c>
      <c r="AK122" s="5">
        <v>0</v>
      </c>
    </row>
    <row r="123" spans="4:37">
      <c r="D123" s="15" t="s">
        <v>175</v>
      </c>
      <c r="E123" s="25"/>
      <c r="F123" s="25"/>
      <c r="G123" s="25"/>
      <c r="H123" s="4"/>
      <c r="I123" s="10"/>
      <c r="J123" s="5">
        <v>-401</v>
      </c>
      <c r="K123" s="4">
        <v>-36025</v>
      </c>
      <c r="L123" s="4">
        <v>-3379</v>
      </c>
      <c r="M123" s="4">
        <v>-1073</v>
      </c>
      <c r="N123" s="4">
        <v>-14291</v>
      </c>
      <c r="O123" s="4">
        <v>-5740</v>
      </c>
      <c r="P123" s="4">
        <v>-7671</v>
      </c>
      <c r="Q123" s="4">
        <v>-7030</v>
      </c>
      <c r="R123" s="4">
        <v>-7356</v>
      </c>
      <c r="S123" s="4">
        <v>-8607</v>
      </c>
      <c r="T123" s="4">
        <v>-4694</v>
      </c>
      <c r="U123" s="4">
        <v>-47672</v>
      </c>
      <c r="V123" s="4">
        <v>-29361</v>
      </c>
      <c r="W123" s="4">
        <v>-44829</v>
      </c>
      <c r="X123" s="4">
        <v>-58971</v>
      </c>
      <c r="Y123" s="3">
        <f t="shared" si="10"/>
        <v>-180824</v>
      </c>
      <c r="Z123" s="4"/>
      <c r="AA123" s="4"/>
      <c r="AB123" s="4"/>
      <c r="AC123" s="4"/>
      <c r="AD123" s="4"/>
      <c r="AE123" s="15" t="s">
        <v>175</v>
      </c>
      <c r="AF123" s="8"/>
      <c r="AG123" s="4">
        <v>-40714</v>
      </c>
      <c r="AH123" s="4">
        <v>-12445</v>
      </c>
      <c r="AI123" s="4">
        <v>-12439</v>
      </c>
      <c r="AJ123" s="4">
        <v>-21765</v>
      </c>
      <c r="AK123" s="4">
        <v>-180824</v>
      </c>
    </row>
    <row r="124" spans="4:37">
      <c r="D124" s="18" t="s">
        <v>176</v>
      </c>
      <c r="E124" s="28"/>
      <c r="F124" s="28"/>
      <c r="G124" s="28"/>
      <c r="H124" s="3"/>
      <c r="I124" s="3"/>
      <c r="J124" s="2">
        <v>-273</v>
      </c>
      <c r="K124" s="3">
        <v>99107</v>
      </c>
      <c r="L124" s="3">
        <v>66212</v>
      </c>
      <c r="M124" s="3">
        <v>78200</v>
      </c>
      <c r="N124" s="3">
        <v>102880</v>
      </c>
      <c r="O124" s="3">
        <v>435285</v>
      </c>
      <c r="P124" s="3">
        <v>-20856</v>
      </c>
      <c r="Q124" s="3">
        <v>278671</v>
      </c>
      <c r="R124" s="3">
        <v>284134</v>
      </c>
      <c r="S124" s="3">
        <v>366023</v>
      </c>
      <c r="T124" s="3">
        <v>-42702</v>
      </c>
      <c r="U124" s="3">
        <v>564131</v>
      </c>
      <c r="V124" s="3">
        <v>846782</v>
      </c>
      <c r="W124" s="3">
        <v>1072987</v>
      </c>
      <c r="X124" s="3">
        <v>2619566</v>
      </c>
      <c r="Y124" s="3">
        <f t="shared" si="10"/>
        <v>-930565</v>
      </c>
      <c r="Z124" s="3"/>
      <c r="AA124" s="3"/>
      <c r="AB124" s="3"/>
      <c r="AC124" s="3"/>
      <c r="AD124" s="3"/>
      <c r="AE124" s="18" t="s">
        <v>176</v>
      </c>
      <c r="AF124" s="8"/>
      <c r="AG124" s="3">
        <v>-46883</v>
      </c>
      <c r="AH124" s="3">
        <v>70086</v>
      </c>
      <c r="AI124" s="3">
        <v>8187</v>
      </c>
      <c r="AJ124" s="3">
        <v>-238326</v>
      </c>
      <c r="AK124" s="3">
        <v>-930565</v>
      </c>
    </row>
    <row r="125" spans="4:37">
      <c r="D125" s="12" t="s">
        <v>177</v>
      </c>
      <c r="E125" s="22"/>
      <c r="F125" s="22"/>
      <c r="G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t="s">
        <v>177</v>
      </c>
      <c r="AF125" s="8"/>
      <c r="AG125" s="2"/>
      <c r="AH125" s="2"/>
      <c r="AI125" s="2"/>
      <c r="AJ125" s="2"/>
      <c r="AK125" s="2"/>
    </row>
    <row r="126" spans="4:37" ht="30">
      <c r="D126" s="18" t="s">
        <v>178</v>
      </c>
      <c r="E126" s="28"/>
      <c r="F126" s="28"/>
      <c r="G126" s="28"/>
      <c r="H126" s="3"/>
      <c r="I126" s="3"/>
      <c r="J126" s="3">
        <v>-3392</v>
      </c>
      <c r="K126" s="3">
        <v>-42749</v>
      </c>
      <c r="L126" s="3">
        <v>-132327</v>
      </c>
      <c r="M126" s="3">
        <v>-35527</v>
      </c>
      <c r="N126" s="3">
        <v>-96264</v>
      </c>
      <c r="O126" s="3">
        <v>-37121</v>
      </c>
      <c r="P126" s="3">
        <v>-119520</v>
      </c>
      <c r="Q126" s="3">
        <v>-350031</v>
      </c>
      <c r="R126" s="3">
        <v>-114197</v>
      </c>
      <c r="S126" s="3">
        <v>-117360</v>
      </c>
      <c r="T126" s="3">
        <v>-7996</v>
      </c>
      <c r="U126" s="3">
        <v>-402858</v>
      </c>
      <c r="V126" s="3">
        <v>-110575</v>
      </c>
      <c r="W126" s="3">
        <v>-243269</v>
      </c>
      <c r="X126" s="3">
        <v>-252690</v>
      </c>
      <c r="Y126" s="3">
        <f t="shared" si="10"/>
        <v>-113172</v>
      </c>
      <c r="Z126" s="3"/>
      <c r="AA126" s="3"/>
      <c r="AB126" s="3"/>
      <c r="AC126" s="3"/>
      <c r="AD126" s="3"/>
      <c r="AE126" s="18" t="s">
        <v>178</v>
      </c>
      <c r="AF126" s="8"/>
      <c r="AG126" s="3">
        <v>-174290</v>
      </c>
      <c r="AH126" s="3">
        <v>-80540</v>
      </c>
      <c r="AI126" s="3">
        <v>-88435</v>
      </c>
      <c r="AJ126" s="3">
        <v>-216020</v>
      </c>
      <c r="AK126" s="3">
        <v>-113172</v>
      </c>
    </row>
    <row r="127" spans="4:37" ht="30">
      <c r="D127" s="18" t="s">
        <v>179</v>
      </c>
      <c r="E127" s="28"/>
      <c r="F127" s="28"/>
      <c r="G127" s="28"/>
      <c r="H127" s="3"/>
      <c r="I127" s="3"/>
      <c r="J127" s="2">
        <v>35</v>
      </c>
      <c r="K127" s="2">
        <v>416</v>
      </c>
      <c r="L127" s="2">
        <v>434</v>
      </c>
      <c r="M127" s="2">
        <v>0</v>
      </c>
      <c r="N127" s="2">
        <v>109</v>
      </c>
      <c r="O127" s="2">
        <v>455</v>
      </c>
      <c r="P127" s="2">
        <v>0</v>
      </c>
      <c r="Q127" s="2">
        <v>294</v>
      </c>
      <c r="R127" s="2">
        <v>0</v>
      </c>
      <c r="S127" s="2">
        <v>0</v>
      </c>
      <c r="T127" s="2">
        <v>255</v>
      </c>
      <c r="U127" s="2">
        <v>0</v>
      </c>
      <c r="V127" s="2">
        <v>0</v>
      </c>
      <c r="W127" s="3">
        <v>2358</v>
      </c>
      <c r="X127" s="2">
        <v>0</v>
      </c>
      <c r="Y127" s="3">
        <f t="shared" si="10"/>
        <v>65</v>
      </c>
      <c r="Z127" s="2"/>
      <c r="AA127" s="2"/>
      <c r="AB127" s="2"/>
      <c r="AC127" s="2"/>
      <c r="AD127" s="2"/>
      <c r="AE127" s="18" t="s">
        <v>179</v>
      </c>
      <c r="AF127" s="8"/>
      <c r="AG127" s="2">
        <v>291</v>
      </c>
      <c r="AH127" s="3">
        <v>1426</v>
      </c>
      <c r="AI127" s="2">
        <v>257</v>
      </c>
      <c r="AJ127" s="2">
        <v>53</v>
      </c>
      <c r="AK127" s="2">
        <v>65</v>
      </c>
    </row>
    <row r="128" spans="4:37" ht="30">
      <c r="D128" s="18" t="s">
        <v>180</v>
      </c>
      <c r="E128" s="28"/>
      <c r="F128" s="28"/>
      <c r="G128" s="28"/>
      <c r="H128" s="3"/>
      <c r="I128" s="9"/>
      <c r="J128" s="2">
        <v>0</v>
      </c>
      <c r="K128" s="2">
        <v>0</v>
      </c>
      <c r="L128" s="2">
        <v>0</v>
      </c>
      <c r="M128" s="2">
        <v>0</v>
      </c>
      <c r="N128" s="3">
        <v>-59770</v>
      </c>
      <c r="O128" s="2">
        <v>0</v>
      </c>
      <c r="P128" s="2">
        <v>0</v>
      </c>
      <c r="Q128" s="3">
        <v>-278804</v>
      </c>
      <c r="R128" s="3">
        <v>-365701</v>
      </c>
      <c r="S128" s="3">
        <v>-395908</v>
      </c>
      <c r="T128" s="3">
        <v>-10390</v>
      </c>
      <c r="U128" s="3">
        <v>-245600</v>
      </c>
      <c r="V128" s="3">
        <v>-573562</v>
      </c>
      <c r="W128" s="3">
        <v>-1949336</v>
      </c>
      <c r="X128" s="3">
        <v>-3458441</v>
      </c>
      <c r="Y128" s="3">
        <f t="shared" si="10"/>
        <v>-300000</v>
      </c>
      <c r="Z128" s="2"/>
      <c r="AA128" s="2"/>
      <c r="AB128" s="2"/>
      <c r="AC128" s="2"/>
      <c r="AD128" s="2"/>
      <c r="AE128" s="18" t="s">
        <v>180</v>
      </c>
      <c r="AF128" s="8"/>
      <c r="AG128" s="2">
        <v>0</v>
      </c>
      <c r="AH128" s="2">
        <v>0</v>
      </c>
      <c r="AI128" s="2">
        <v>0</v>
      </c>
      <c r="AJ128" s="2">
        <v>0</v>
      </c>
      <c r="AK128" s="3">
        <v>-300000</v>
      </c>
    </row>
    <row r="129" spans="4:37" ht="30">
      <c r="D129" s="18" t="s">
        <v>181</v>
      </c>
      <c r="E129" s="28"/>
      <c r="F129" s="28"/>
      <c r="G129" s="28"/>
      <c r="H129" s="3"/>
      <c r="I129" s="9"/>
      <c r="J129" s="2">
        <v>0</v>
      </c>
      <c r="K129" s="2">
        <v>0</v>
      </c>
      <c r="L129" s="2">
        <v>0</v>
      </c>
      <c r="M129" s="2">
        <v>0</v>
      </c>
      <c r="N129" s="3">
        <v>59770</v>
      </c>
      <c r="O129" s="2">
        <v>0</v>
      </c>
      <c r="P129" s="2">
        <v>0</v>
      </c>
      <c r="Q129" s="3">
        <v>52217</v>
      </c>
      <c r="R129" s="3">
        <v>563358</v>
      </c>
      <c r="S129" s="3">
        <v>408415</v>
      </c>
      <c r="T129" s="3">
        <v>129999</v>
      </c>
      <c r="U129" s="2">
        <v>0</v>
      </c>
      <c r="V129" s="3">
        <v>183052</v>
      </c>
      <c r="W129" s="3">
        <v>1053172</v>
      </c>
      <c r="X129" s="3">
        <v>1417459</v>
      </c>
      <c r="Y129" s="3">
        <f t="shared" si="10"/>
        <v>300000</v>
      </c>
      <c r="Z129" s="2"/>
      <c r="AA129" s="2"/>
      <c r="AB129" s="2"/>
      <c r="AC129" s="2"/>
      <c r="AD129" s="2"/>
      <c r="AE129" s="18" t="s">
        <v>181</v>
      </c>
      <c r="AF129" s="8"/>
      <c r="AG129" s="3">
        <v>259539</v>
      </c>
      <c r="AH129" s="2">
        <v>0</v>
      </c>
      <c r="AI129" s="2">
        <v>0</v>
      </c>
      <c r="AJ129" s="2">
        <v>0</v>
      </c>
      <c r="AK129" s="3">
        <v>300000</v>
      </c>
    </row>
    <row r="130" spans="4:37">
      <c r="D130" s="18" t="s">
        <v>182</v>
      </c>
      <c r="E130" s="28"/>
      <c r="F130" s="28"/>
      <c r="G130" s="28"/>
      <c r="H130" s="2"/>
      <c r="I130" s="7"/>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18" t="s">
        <v>182</v>
      </c>
      <c r="AF130" s="8"/>
      <c r="AG130" s="2">
        <v>0</v>
      </c>
      <c r="AH130" s="2">
        <v>0</v>
      </c>
      <c r="AI130" s="2">
        <v>0</v>
      </c>
      <c r="AJ130" s="2">
        <v>0</v>
      </c>
      <c r="AK130" s="2">
        <v>0</v>
      </c>
    </row>
    <row r="131" spans="4:37">
      <c r="D131" s="18" t="s">
        <v>183</v>
      </c>
      <c r="E131" s="28"/>
      <c r="F131" s="28"/>
      <c r="G131" s="28"/>
      <c r="H131" s="2"/>
      <c r="I131" s="7"/>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18" t="s">
        <v>183</v>
      </c>
      <c r="AF131" s="8"/>
      <c r="AG131" s="2">
        <v>0</v>
      </c>
      <c r="AH131" s="2">
        <v>0</v>
      </c>
      <c r="AI131" s="2">
        <v>0</v>
      </c>
      <c r="AJ131" s="2">
        <v>0</v>
      </c>
      <c r="AK131" s="2">
        <v>0</v>
      </c>
    </row>
    <row r="132" spans="4:37">
      <c r="D132" s="18" t="s">
        <v>184</v>
      </c>
      <c r="E132" s="28"/>
      <c r="F132" s="28"/>
      <c r="G132" s="28"/>
      <c r="H132" s="2"/>
      <c r="I132" s="7"/>
      <c r="J132" s="2">
        <v>0</v>
      </c>
      <c r="K132" s="3">
        <v>-18254</v>
      </c>
      <c r="L132" s="2">
        <v>0</v>
      </c>
      <c r="M132" s="2">
        <v>0</v>
      </c>
      <c r="N132" s="2">
        <v>0</v>
      </c>
      <c r="O132" s="3">
        <v>-93240</v>
      </c>
      <c r="P132" s="3">
        <v>-12000</v>
      </c>
      <c r="Q132" s="2">
        <v>0</v>
      </c>
      <c r="R132" s="2">
        <v>0</v>
      </c>
      <c r="S132" s="3">
        <v>-24000</v>
      </c>
      <c r="T132" s="2">
        <v>0</v>
      </c>
      <c r="U132" s="2">
        <v>0</v>
      </c>
      <c r="V132" s="2">
        <v>0</v>
      </c>
      <c r="W132" s="2">
        <v>0</v>
      </c>
      <c r="X132" s="2">
        <v>0</v>
      </c>
      <c r="Y132" s="3">
        <f t="shared" si="10"/>
        <v>0</v>
      </c>
      <c r="Z132" s="2"/>
      <c r="AA132" s="2"/>
      <c r="AB132" s="2"/>
      <c r="AC132" s="2"/>
      <c r="AD132" s="2"/>
      <c r="AE132" s="18" t="s">
        <v>184</v>
      </c>
      <c r="AF132" s="8"/>
      <c r="AG132" s="2">
        <v>0</v>
      </c>
      <c r="AH132" s="2">
        <v>0</v>
      </c>
      <c r="AI132" s="2">
        <v>0</v>
      </c>
      <c r="AJ132" s="2">
        <v>0</v>
      </c>
      <c r="AK132" s="2">
        <v>0</v>
      </c>
    </row>
    <row r="133" spans="4:37">
      <c r="D133" s="18" t="s">
        <v>185</v>
      </c>
      <c r="E133" s="28"/>
      <c r="F133" s="28"/>
      <c r="G133" s="28"/>
      <c r="H133" s="3"/>
      <c r="I133" s="7"/>
      <c r="J133" s="2">
        <v>0</v>
      </c>
      <c r="K133" s="2">
        <v>0</v>
      </c>
      <c r="L133" s="2">
        <v>0</v>
      </c>
      <c r="M133" s="2">
        <v>0</v>
      </c>
      <c r="N133" s="2">
        <v>0</v>
      </c>
      <c r="O133" s="2">
        <v>0</v>
      </c>
      <c r="P133" s="3">
        <v>11524</v>
      </c>
      <c r="Q133" s="2">
        <v>0</v>
      </c>
      <c r="R133" s="3">
        <v>-168187</v>
      </c>
      <c r="S133" s="2">
        <v>0</v>
      </c>
      <c r="T133" s="2">
        <v>0</v>
      </c>
      <c r="U133" s="2">
        <v>0</v>
      </c>
      <c r="V133" s="2">
        <v>0</v>
      </c>
      <c r="W133" s="2">
        <v>0</v>
      </c>
      <c r="X133" s="2">
        <v>0</v>
      </c>
      <c r="Y133" s="3">
        <f t="shared" si="10"/>
        <v>0</v>
      </c>
      <c r="Z133" s="2"/>
      <c r="AA133" s="2"/>
      <c r="AB133" s="2"/>
      <c r="AC133" s="2"/>
      <c r="AD133" s="2"/>
      <c r="AE133" s="18" t="s">
        <v>185</v>
      </c>
      <c r="AF133" s="8"/>
      <c r="AG133" s="2">
        <v>0</v>
      </c>
      <c r="AH133" s="2">
        <v>0</v>
      </c>
      <c r="AI133" s="2">
        <v>0</v>
      </c>
      <c r="AJ133" s="2">
        <v>0</v>
      </c>
      <c r="AK133" s="2">
        <v>0</v>
      </c>
    </row>
    <row r="134" spans="4:37">
      <c r="D134" s="18" t="s">
        <v>186</v>
      </c>
      <c r="E134" s="28"/>
      <c r="F134" s="28"/>
      <c r="G134" s="28"/>
      <c r="H134" s="2"/>
      <c r="I134" s="7"/>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18" t="s">
        <v>186</v>
      </c>
      <c r="AF134" s="8"/>
      <c r="AG134" s="2">
        <v>0</v>
      </c>
      <c r="AH134" s="2">
        <v>0</v>
      </c>
      <c r="AI134" s="2">
        <v>0</v>
      </c>
      <c r="AJ134" s="2">
        <v>0</v>
      </c>
      <c r="AK134" s="2">
        <v>0</v>
      </c>
    </row>
    <row r="135" spans="4:37" ht="30">
      <c r="D135" s="18" t="s">
        <v>187</v>
      </c>
      <c r="E135" s="28"/>
      <c r="F135" s="28"/>
      <c r="G135" s="28"/>
      <c r="H135" s="3"/>
      <c r="I135" s="9"/>
      <c r="J135" s="2">
        <v>121</v>
      </c>
      <c r="K135" s="2">
        <v>492</v>
      </c>
      <c r="L135" s="3">
        <v>1238</v>
      </c>
      <c r="M135" s="3">
        <v>1887</v>
      </c>
      <c r="N135" s="3">
        <v>2580</v>
      </c>
      <c r="O135" s="3">
        <v>7672</v>
      </c>
      <c r="P135" s="3">
        <v>30047</v>
      </c>
      <c r="Q135" s="3">
        <v>25875</v>
      </c>
      <c r="R135" s="3">
        <v>1712</v>
      </c>
      <c r="S135" s="3">
        <v>74296</v>
      </c>
      <c r="T135" s="3">
        <v>1036</v>
      </c>
      <c r="U135" s="3">
        <v>12018</v>
      </c>
      <c r="V135" s="3">
        <v>22677</v>
      </c>
      <c r="W135" s="3">
        <v>36003</v>
      </c>
      <c r="X135" s="3">
        <v>52982</v>
      </c>
      <c r="Y135" s="3">
        <f t="shared" si="10"/>
        <v>12599</v>
      </c>
      <c r="Z135" s="3"/>
      <c r="AA135" s="3"/>
      <c r="AB135" s="3"/>
      <c r="AC135" s="3"/>
      <c r="AD135" s="3"/>
      <c r="AE135" s="18" t="s">
        <v>187</v>
      </c>
      <c r="AF135" s="8"/>
      <c r="AG135" s="3">
        <v>10411</v>
      </c>
      <c r="AH135" s="3">
        <v>3428</v>
      </c>
      <c r="AI135" s="3">
        <v>5015</v>
      </c>
      <c r="AJ135" s="3">
        <v>1896</v>
      </c>
      <c r="AK135" s="3">
        <v>12599</v>
      </c>
    </row>
    <row r="136" spans="4:37" ht="30">
      <c r="D136" s="18" t="s">
        <v>188</v>
      </c>
      <c r="E136" s="28"/>
      <c r="F136" s="28"/>
      <c r="G136" s="28"/>
      <c r="H136" s="2"/>
      <c r="I136" s="7"/>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18" t="s">
        <v>188</v>
      </c>
      <c r="AF136" s="8"/>
      <c r="AG136" s="2">
        <v>0</v>
      </c>
      <c r="AH136" s="2">
        <v>0</v>
      </c>
      <c r="AI136" s="2">
        <v>0</v>
      </c>
      <c r="AJ136" s="2">
        <v>0</v>
      </c>
      <c r="AK136" s="2">
        <v>0</v>
      </c>
    </row>
    <row r="137" spans="4:37">
      <c r="D137" s="18" t="s">
        <v>189</v>
      </c>
      <c r="E137" s="28"/>
      <c r="F137" s="28"/>
      <c r="G137" s="28"/>
      <c r="H137" s="3"/>
      <c r="I137" s="9"/>
      <c r="J137" s="3">
        <v>-3236</v>
      </c>
      <c r="K137" s="3">
        <v>-60094</v>
      </c>
      <c r="L137" s="3">
        <v>-130656</v>
      </c>
      <c r="M137" s="3">
        <v>-33641</v>
      </c>
      <c r="N137" s="3">
        <v>-93575</v>
      </c>
      <c r="O137" s="3">
        <v>-122234</v>
      </c>
      <c r="P137" s="3">
        <v>-89949</v>
      </c>
      <c r="Q137" s="3">
        <v>-550449</v>
      </c>
      <c r="R137" s="3">
        <v>-83014</v>
      </c>
      <c r="S137" s="3">
        <v>-54558</v>
      </c>
      <c r="T137" s="3">
        <v>112903</v>
      </c>
      <c r="U137" s="3">
        <v>-636439</v>
      </c>
      <c r="V137" s="3">
        <v>-478409</v>
      </c>
      <c r="W137" s="3">
        <v>-1101072</v>
      </c>
      <c r="X137" s="3">
        <v>-2240690</v>
      </c>
      <c r="Y137" s="3">
        <f t="shared" si="10"/>
        <v>-100509</v>
      </c>
      <c r="Z137" s="3"/>
      <c r="AA137" s="3"/>
      <c r="AB137" s="3"/>
      <c r="AC137" s="3"/>
      <c r="AD137" s="3"/>
      <c r="AE137" s="18" t="s">
        <v>189</v>
      </c>
      <c r="AF137" s="8"/>
      <c r="AG137" s="3">
        <v>95952</v>
      </c>
      <c r="AH137" s="3">
        <v>-75685</v>
      </c>
      <c r="AI137" s="3">
        <v>-83164</v>
      </c>
      <c r="AJ137" s="3">
        <v>-214071</v>
      </c>
      <c r="AK137" s="3">
        <v>-100509</v>
      </c>
    </row>
    <row r="138" spans="4:37">
      <c r="D138" s="12" t="s">
        <v>190</v>
      </c>
      <c r="E138" s="22"/>
      <c r="F138" s="22"/>
      <c r="G138" s="22"/>
      <c r="H138" s="2"/>
      <c r="I138" s="7"/>
      <c r="J138" s="2"/>
      <c r="K138" s="2"/>
      <c r="L138" s="2"/>
      <c r="M138" s="2"/>
      <c r="N138" s="2"/>
      <c r="O138" s="2"/>
      <c r="P138" s="2"/>
      <c r="Q138" s="2"/>
      <c r="R138" s="2"/>
      <c r="S138" s="2"/>
      <c r="T138" s="2"/>
      <c r="U138" s="2"/>
      <c r="V138" s="2"/>
      <c r="W138" s="2"/>
      <c r="X138" s="2"/>
      <c r="Y138" s="3">
        <f t="shared" si="10"/>
        <v>0</v>
      </c>
      <c r="Z138" s="2"/>
      <c r="AA138" s="2"/>
      <c r="AB138" s="2"/>
      <c r="AC138" s="2"/>
      <c r="AD138" s="2"/>
      <c r="AE138" s="12" t="s">
        <v>190</v>
      </c>
      <c r="AF138" s="8"/>
      <c r="AG138" s="2"/>
      <c r="AH138" s="2"/>
      <c r="AI138" s="2"/>
      <c r="AJ138" s="2"/>
      <c r="AK138" s="2"/>
    </row>
    <row r="139" spans="4:37" ht="30">
      <c r="D139" s="18" t="s">
        <v>191</v>
      </c>
      <c r="E139" s="28"/>
      <c r="F139" s="28"/>
      <c r="G139" s="28"/>
      <c r="H139" s="3"/>
      <c r="I139" s="9"/>
      <c r="J139" s="2">
        <v>0</v>
      </c>
      <c r="K139" s="3">
        <v>6183</v>
      </c>
      <c r="L139" s="2">
        <v>0</v>
      </c>
      <c r="M139" s="2">
        <v>0</v>
      </c>
      <c r="N139" s="2">
        <v>0</v>
      </c>
      <c r="O139" s="3">
        <v>193760</v>
      </c>
      <c r="P139" s="2">
        <v>0</v>
      </c>
      <c r="Q139" s="2">
        <v>0</v>
      </c>
      <c r="R139" s="2">
        <v>0</v>
      </c>
      <c r="S139" s="2">
        <v>0</v>
      </c>
      <c r="T139" s="2">
        <v>0</v>
      </c>
      <c r="U139" s="2">
        <v>-268</v>
      </c>
      <c r="V139" s="3">
        <v>53900</v>
      </c>
      <c r="W139" s="2">
        <v>0</v>
      </c>
      <c r="X139" s="2">
        <v>0</v>
      </c>
      <c r="Y139" s="3">
        <f t="shared" si="10"/>
        <v>1011261</v>
      </c>
      <c r="Z139" s="3"/>
      <c r="AA139" s="3"/>
      <c r="AB139" s="3"/>
      <c r="AC139" s="3"/>
      <c r="AD139" s="3"/>
      <c r="AE139" s="18" t="s">
        <v>191</v>
      </c>
      <c r="AF139" s="8"/>
      <c r="AG139" s="2">
        <v>0</v>
      </c>
      <c r="AH139" s="2">
        <v>0</v>
      </c>
      <c r="AI139" s="2">
        <v>0</v>
      </c>
      <c r="AJ139" s="3">
        <v>5750</v>
      </c>
      <c r="AK139" s="3">
        <v>1011261</v>
      </c>
    </row>
    <row r="140" spans="4:37" ht="30">
      <c r="D140" s="18" t="s">
        <v>192</v>
      </c>
      <c r="E140" s="28"/>
      <c r="F140" s="28"/>
      <c r="G140" s="28"/>
      <c r="H140" s="2"/>
      <c r="I140" s="7"/>
      <c r="J140" s="2">
        <v>0</v>
      </c>
      <c r="K140" s="2">
        <v>0</v>
      </c>
      <c r="L140" s="2">
        <v>0</v>
      </c>
      <c r="M140" s="2">
        <v>0</v>
      </c>
      <c r="N140" s="2">
        <v>0</v>
      </c>
      <c r="O140" s="2">
        <v>-1</v>
      </c>
      <c r="P140" s="2">
        <v>-2</v>
      </c>
      <c r="Q140" s="2">
        <v>0</v>
      </c>
      <c r="R140" s="2">
        <v>-2</v>
      </c>
      <c r="S140" s="2">
        <v>-4</v>
      </c>
      <c r="T140" s="2">
        <v>0</v>
      </c>
      <c r="U140" s="2">
        <v>0</v>
      </c>
      <c r="V140" s="2">
        <v>0</v>
      </c>
      <c r="W140" s="2">
        <v>0</v>
      </c>
      <c r="X140" s="2">
        <v>0</v>
      </c>
      <c r="Y140" s="3">
        <f t="shared" si="10"/>
        <v>0</v>
      </c>
      <c r="Z140" s="2"/>
      <c r="AA140" s="2"/>
      <c r="AB140" s="2"/>
      <c r="AC140" s="2"/>
      <c r="AD140" s="2"/>
      <c r="AE140" s="18" t="s">
        <v>192</v>
      </c>
      <c r="AF140" s="8"/>
      <c r="AG140" s="2">
        <v>0</v>
      </c>
      <c r="AH140" s="2">
        <v>0</v>
      </c>
      <c r="AI140" s="2">
        <v>0</v>
      </c>
      <c r="AJ140" s="2">
        <v>0</v>
      </c>
      <c r="AK140" s="2">
        <v>0</v>
      </c>
    </row>
    <row r="141" spans="4:37">
      <c r="D141" s="18" t="s">
        <v>193</v>
      </c>
      <c r="E141" s="28"/>
      <c r="F141" s="28"/>
      <c r="G141" s="28"/>
      <c r="H141" s="3"/>
      <c r="I141" s="9"/>
      <c r="J141" s="2">
        <v>0</v>
      </c>
      <c r="K141" s="3">
        <v>49842</v>
      </c>
      <c r="L141" s="3">
        <v>122348</v>
      </c>
      <c r="M141" s="3">
        <v>266963</v>
      </c>
      <c r="N141" s="3">
        <v>449372</v>
      </c>
      <c r="O141" s="3">
        <v>795564</v>
      </c>
      <c r="P141" s="3">
        <v>581693</v>
      </c>
      <c r="Q141" s="3">
        <v>1529017</v>
      </c>
      <c r="R141" s="3">
        <v>979470</v>
      </c>
      <c r="S141" s="3">
        <v>1146447</v>
      </c>
      <c r="T141" s="2">
        <v>0</v>
      </c>
      <c r="U141" s="3">
        <v>3095118</v>
      </c>
      <c r="V141" s="3">
        <v>2944495</v>
      </c>
      <c r="W141" s="3">
        <v>3519019</v>
      </c>
      <c r="X141" s="3">
        <v>3109718</v>
      </c>
      <c r="Y141" s="3">
        <f t="shared" si="10"/>
        <v>4057019</v>
      </c>
      <c r="Z141" s="3"/>
      <c r="AA141" s="3"/>
      <c r="AB141" s="3"/>
      <c r="AC141" s="3"/>
      <c r="AD141" s="3"/>
      <c r="AE141" s="18" t="s">
        <v>193</v>
      </c>
      <c r="AF141" s="8"/>
      <c r="AG141" s="3">
        <v>2837789</v>
      </c>
      <c r="AH141" s="3">
        <v>2898445</v>
      </c>
      <c r="AI141" s="3">
        <v>3105738</v>
      </c>
      <c r="AJ141" s="3">
        <v>3351330</v>
      </c>
      <c r="AK141" s="3">
        <v>4057019</v>
      </c>
    </row>
    <row r="142" spans="4:37">
      <c r="D142" s="18" t="s">
        <v>194</v>
      </c>
      <c r="E142" s="28"/>
      <c r="F142" s="28"/>
      <c r="G142" s="28"/>
      <c r="H142" s="3"/>
      <c r="I142" s="9"/>
      <c r="J142" s="2">
        <v>0</v>
      </c>
      <c r="K142" s="3">
        <v>-44742</v>
      </c>
      <c r="L142" s="3">
        <v>-66474</v>
      </c>
      <c r="M142" s="3">
        <v>-262605</v>
      </c>
      <c r="N142" s="3">
        <v>-469346</v>
      </c>
      <c r="O142" s="3">
        <v>-761087</v>
      </c>
      <c r="P142" s="3">
        <v>-699400</v>
      </c>
      <c r="Q142" s="3">
        <v>-1295377</v>
      </c>
      <c r="R142" s="3">
        <v>-1101656</v>
      </c>
      <c r="S142" s="3">
        <v>-1100958</v>
      </c>
      <c r="T142" s="3">
        <v>-7565</v>
      </c>
      <c r="U142" s="3">
        <v>-2830862</v>
      </c>
      <c r="V142" s="3">
        <v>-3351760</v>
      </c>
      <c r="W142" s="3">
        <v>-3142460</v>
      </c>
      <c r="X142" s="3">
        <v>-3410432</v>
      </c>
      <c r="Y142" s="3">
        <f t="shared" si="10"/>
        <v>-4046152</v>
      </c>
      <c r="Z142" s="3"/>
      <c r="AA142" s="3"/>
      <c r="AB142" s="3"/>
      <c r="AC142" s="3"/>
      <c r="AD142" s="3"/>
      <c r="AE142" s="18" t="s">
        <v>194</v>
      </c>
      <c r="AF142" s="8"/>
      <c r="AG142" s="3">
        <v>-2762605</v>
      </c>
      <c r="AH142" s="3">
        <v>-2753906</v>
      </c>
      <c r="AI142" s="3">
        <v>-2651543</v>
      </c>
      <c r="AJ142" s="3">
        <v>-2904307</v>
      </c>
      <c r="AK142" s="3">
        <v>-4046152</v>
      </c>
    </row>
    <row r="143" spans="4:37">
      <c r="D143" s="18" t="s">
        <v>195</v>
      </c>
      <c r="E143" s="28"/>
      <c r="F143" s="28"/>
      <c r="G143" s="28"/>
      <c r="H143" s="2"/>
      <c r="I143" s="7"/>
      <c r="J143" s="2">
        <v>0</v>
      </c>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18" t="s">
        <v>195</v>
      </c>
      <c r="AF143" s="8"/>
      <c r="AG143" s="2">
        <v>0</v>
      </c>
      <c r="AH143" s="2">
        <v>0</v>
      </c>
      <c r="AI143" s="2">
        <v>0</v>
      </c>
      <c r="AJ143" s="2">
        <v>0</v>
      </c>
      <c r="AK143" s="2">
        <v>0</v>
      </c>
    </row>
    <row r="144" spans="4:37">
      <c r="D144" s="18" t="s">
        <v>196</v>
      </c>
      <c r="E144" s="28"/>
      <c r="F144" s="28"/>
      <c r="G144" s="28"/>
      <c r="H144" s="2"/>
      <c r="I144" s="7"/>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18" t="s">
        <v>196</v>
      </c>
      <c r="AF144" s="8"/>
      <c r="AG144" s="2">
        <v>0</v>
      </c>
      <c r="AH144" s="2">
        <v>0</v>
      </c>
      <c r="AI144" s="2">
        <v>0</v>
      </c>
      <c r="AJ144" s="2">
        <v>0</v>
      </c>
      <c r="AK144" s="2">
        <v>0</v>
      </c>
    </row>
    <row r="145" spans="4:37">
      <c r="D145" s="18" t="s">
        <v>197</v>
      </c>
      <c r="E145" s="28"/>
      <c r="F145" s="28"/>
      <c r="G145" s="28"/>
      <c r="H145" s="2"/>
      <c r="I145" s="7"/>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18" t="s">
        <v>197</v>
      </c>
      <c r="AF145" s="8"/>
      <c r="AG145" s="2">
        <v>0</v>
      </c>
      <c r="AH145" s="2">
        <v>0</v>
      </c>
      <c r="AI145" s="2">
        <v>0</v>
      </c>
      <c r="AJ145" s="2">
        <v>0</v>
      </c>
      <c r="AK145" s="2">
        <v>0</v>
      </c>
    </row>
    <row r="146" spans="4:37">
      <c r="D146" s="18" t="s">
        <v>198</v>
      </c>
      <c r="E146" s="28"/>
      <c r="F146" s="28"/>
      <c r="G146" s="28"/>
      <c r="H146" s="3"/>
      <c r="I146" s="9"/>
      <c r="J146" s="3">
        <v>-9133</v>
      </c>
      <c r="K146" s="3">
        <v>-33368</v>
      </c>
      <c r="L146" s="3">
        <v>-4136</v>
      </c>
      <c r="M146" s="3">
        <v>-37754</v>
      </c>
      <c r="N146" s="3">
        <v>-6115</v>
      </c>
      <c r="O146" s="3">
        <v>-142915</v>
      </c>
      <c r="P146" s="2">
        <v>0</v>
      </c>
      <c r="Q146" s="3">
        <v>-125677</v>
      </c>
      <c r="R146" s="3">
        <v>-76408</v>
      </c>
      <c r="S146" s="3">
        <v>-181583</v>
      </c>
      <c r="T146" s="2">
        <v>0</v>
      </c>
      <c r="U146" s="2">
        <v>0</v>
      </c>
      <c r="V146" s="3">
        <v>-161612</v>
      </c>
      <c r="W146" s="3">
        <v>-193865</v>
      </c>
      <c r="X146" s="3">
        <v>-236504</v>
      </c>
      <c r="Y146" s="3">
        <f t="shared" si="10"/>
        <v>-144925</v>
      </c>
      <c r="Z146" s="3"/>
      <c r="AA146" s="3"/>
      <c r="AB146" s="3"/>
      <c r="AC146" s="3"/>
      <c r="AD146" s="3"/>
      <c r="AE146" s="18" t="s">
        <v>198</v>
      </c>
      <c r="AF146" s="8"/>
      <c r="AG146" s="3">
        <v>-63250</v>
      </c>
      <c r="AH146" s="3">
        <v>-57500</v>
      </c>
      <c r="AI146" s="3">
        <v>-57500</v>
      </c>
      <c r="AJ146" s="3">
        <v>-30187</v>
      </c>
      <c r="AK146" s="3">
        <v>-144925</v>
      </c>
    </row>
    <row r="147" spans="4:37" ht="30">
      <c r="D147" s="18" t="s">
        <v>199</v>
      </c>
      <c r="E147" s="28"/>
      <c r="F147" s="28"/>
      <c r="G147" s="28"/>
      <c r="H147" s="2"/>
      <c r="I147" s="7"/>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18" t="s">
        <v>199</v>
      </c>
      <c r="AF147" s="8"/>
      <c r="AG147" s="2">
        <v>0</v>
      </c>
      <c r="AH147" s="2">
        <v>0</v>
      </c>
      <c r="AI147" s="2">
        <v>0</v>
      </c>
      <c r="AJ147" s="2">
        <v>0</v>
      </c>
      <c r="AK147" s="2">
        <v>0</v>
      </c>
    </row>
    <row r="148" spans="4:37">
      <c r="D148" s="18" t="s">
        <v>200</v>
      </c>
      <c r="E148" s="28"/>
      <c r="F148" s="28"/>
      <c r="G148" s="28"/>
      <c r="H148" s="2"/>
      <c r="I148" s="7"/>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18" t="s">
        <v>200</v>
      </c>
      <c r="AF148" s="8"/>
      <c r="AG148" s="2">
        <v>0</v>
      </c>
      <c r="AH148" s="2">
        <v>0</v>
      </c>
      <c r="AI148" s="2">
        <v>0</v>
      </c>
      <c r="AJ148" s="2">
        <v>0</v>
      </c>
      <c r="AK148" s="2">
        <v>0</v>
      </c>
    </row>
    <row r="149" spans="4:37">
      <c r="D149" s="18" t="s">
        <v>201</v>
      </c>
      <c r="E149" s="28"/>
      <c r="F149" s="28"/>
      <c r="G149" s="28"/>
      <c r="H149" s="3"/>
      <c r="I149" s="9"/>
      <c r="J149" s="3">
        <v>-9133</v>
      </c>
      <c r="K149" s="3">
        <v>-22085</v>
      </c>
      <c r="L149" s="3">
        <v>51739</v>
      </c>
      <c r="M149" s="3">
        <v>-33397</v>
      </c>
      <c r="N149" s="3">
        <v>-26089</v>
      </c>
      <c r="O149" s="3">
        <v>85321</v>
      </c>
      <c r="P149" s="3">
        <v>-117709</v>
      </c>
      <c r="Q149" s="3">
        <v>107963</v>
      </c>
      <c r="R149" s="3">
        <v>-198597</v>
      </c>
      <c r="S149" s="3">
        <v>-136098</v>
      </c>
      <c r="T149" s="3">
        <v>-7565</v>
      </c>
      <c r="U149" s="3">
        <v>263987</v>
      </c>
      <c r="V149" s="3">
        <v>-514977</v>
      </c>
      <c r="W149" s="3">
        <v>182693</v>
      </c>
      <c r="X149" s="3">
        <v>-537218</v>
      </c>
      <c r="Y149" s="3">
        <f t="shared" si="10"/>
        <v>877204</v>
      </c>
      <c r="Z149" s="3"/>
      <c r="AA149" s="3"/>
      <c r="AB149" s="3"/>
      <c r="AC149" s="3"/>
      <c r="AD149" s="3"/>
      <c r="AE149" s="18" t="s">
        <v>201</v>
      </c>
      <c r="AF149" s="8"/>
      <c r="AG149" s="3">
        <v>11934</v>
      </c>
      <c r="AH149" s="3">
        <v>87040</v>
      </c>
      <c r="AI149" s="3">
        <v>396695</v>
      </c>
      <c r="AJ149" s="3">
        <v>422586</v>
      </c>
      <c r="AK149" s="3">
        <v>877204</v>
      </c>
    </row>
    <row r="150" spans="4:37">
      <c r="D150" s="16" t="s">
        <v>202</v>
      </c>
      <c r="E150" s="26"/>
      <c r="F150" s="26"/>
      <c r="G150" s="26"/>
      <c r="H150" s="3"/>
      <c r="I150" s="9"/>
      <c r="J150" s="3">
        <v>-12642</v>
      </c>
      <c r="K150" s="3">
        <v>16927</v>
      </c>
      <c r="L150" s="3">
        <v>-12705</v>
      </c>
      <c r="M150" s="3">
        <v>11163</v>
      </c>
      <c r="N150" s="3">
        <v>-16784</v>
      </c>
      <c r="O150" s="3">
        <v>398372</v>
      </c>
      <c r="P150" s="3">
        <v>-228514</v>
      </c>
      <c r="Q150" s="3">
        <v>-163815</v>
      </c>
      <c r="R150" s="3">
        <v>2523</v>
      </c>
      <c r="S150" s="3">
        <v>175366</v>
      </c>
      <c r="T150" s="3">
        <v>62636</v>
      </c>
      <c r="U150" s="3">
        <v>191679</v>
      </c>
      <c r="V150" s="3">
        <v>-146604</v>
      </c>
      <c r="W150" s="3">
        <v>154608</v>
      </c>
      <c r="X150" s="3">
        <v>-158341</v>
      </c>
      <c r="Y150" s="3">
        <f t="shared" si="10"/>
        <v>-153870</v>
      </c>
      <c r="Z150" s="3"/>
      <c r="AA150" s="3"/>
      <c r="AB150" s="3"/>
      <c r="AC150" s="3"/>
      <c r="AD150" s="3"/>
      <c r="AE150" s="16" t="s">
        <v>202</v>
      </c>
      <c r="AF150" s="8"/>
      <c r="AG150" s="3">
        <v>61002</v>
      </c>
      <c r="AH150" s="3">
        <v>81440</v>
      </c>
      <c r="AI150" s="3">
        <v>321718</v>
      </c>
      <c r="AJ150" s="3">
        <v>-29811</v>
      </c>
      <c r="AK150" s="3">
        <v>-153870</v>
      </c>
    </row>
    <row r="151" spans="4:37">
      <c r="D151" s="16" t="s">
        <v>203</v>
      </c>
      <c r="E151" s="26"/>
      <c r="F151" s="26"/>
      <c r="G151" s="26"/>
      <c r="H151" s="3"/>
      <c r="I151" s="9"/>
      <c r="J151" s="3">
        <v>15980</v>
      </c>
      <c r="K151" s="3">
        <v>3337</v>
      </c>
      <c r="L151" s="3">
        <v>20264</v>
      </c>
      <c r="M151" s="3">
        <v>7561</v>
      </c>
      <c r="N151" s="3">
        <v>18544</v>
      </c>
      <c r="O151" s="3">
        <v>1759</v>
      </c>
      <c r="P151" s="3">
        <v>400132</v>
      </c>
      <c r="Q151" s="3">
        <v>172209</v>
      </c>
      <c r="R151" s="3">
        <v>8392</v>
      </c>
      <c r="S151" s="3">
        <v>10915</v>
      </c>
      <c r="T151" s="3">
        <v>19982</v>
      </c>
      <c r="U151" s="3">
        <v>82619</v>
      </c>
      <c r="V151" s="3">
        <v>274287</v>
      </c>
      <c r="W151" s="3">
        <v>127680</v>
      </c>
      <c r="X151" s="3">
        <v>282320</v>
      </c>
      <c r="Y151" s="3">
        <f t="shared" si="10"/>
        <v>950131</v>
      </c>
      <c r="Z151" s="3"/>
      <c r="AA151" s="3"/>
      <c r="AB151" s="3"/>
      <c r="AC151" s="3"/>
      <c r="AD151" s="3"/>
      <c r="AE151" s="16" t="s">
        <v>203</v>
      </c>
      <c r="AF151" s="8"/>
      <c r="AG151" s="3">
        <v>514475</v>
      </c>
      <c r="AH151" s="3">
        <v>575792</v>
      </c>
      <c r="AI151" s="3">
        <v>657367</v>
      </c>
      <c r="AJ151" s="3">
        <v>979359</v>
      </c>
      <c r="AK151" s="3">
        <v>950131</v>
      </c>
    </row>
    <row r="152" spans="4:37" ht="30">
      <c r="D152" s="16" t="s">
        <v>204</v>
      </c>
      <c r="E152" s="26"/>
      <c r="F152" s="26"/>
      <c r="G152" s="26"/>
      <c r="H152" s="3"/>
      <c r="I152" s="9"/>
      <c r="J152" s="2">
        <v>0</v>
      </c>
      <c r="K152" s="2">
        <v>-1</v>
      </c>
      <c r="L152" s="2">
        <v>2</v>
      </c>
      <c r="M152" s="2">
        <v>-180</v>
      </c>
      <c r="N152" s="2">
        <v>0</v>
      </c>
      <c r="O152" s="2">
        <v>1</v>
      </c>
      <c r="P152" s="2">
        <v>0</v>
      </c>
      <c r="Q152" s="2">
        <v>-2</v>
      </c>
      <c r="R152" s="2">
        <v>0</v>
      </c>
      <c r="S152" s="2">
        <v>2</v>
      </c>
      <c r="T152" s="2">
        <v>0</v>
      </c>
      <c r="U152" s="2">
        <v>-11</v>
      </c>
      <c r="V152" s="2">
        <v>-3</v>
      </c>
      <c r="W152" s="2">
        <v>32</v>
      </c>
      <c r="X152" s="2">
        <v>-21</v>
      </c>
      <c r="Y152" s="3">
        <f t="shared" si="10"/>
        <v>-277</v>
      </c>
      <c r="Z152" s="2"/>
      <c r="AA152" s="2"/>
      <c r="AB152" s="2"/>
      <c r="AC152" s="2"/>
      <c r="AD152" s="2"/>
      <c r="AE152" s="16" t="s">
        <v>204</v>
      </c>
      <c r="AF152" s="8"/>
      <c r="AG152" s="2">
        <v>315</v>
      </c>
      <c r="AH152" s="2">
        <v>134</v>
      </c>
      <c r="AI152" s="2">
        <v>275</v>
      </c>
      <c r="AJ152" s="2">
        <v>583</v>
      </c>
      <c r="AK152" s="2">
        <v>-277</v>
      </c>
    </row>
    <row r="153" spans="4:37">
      <c r="D153" s="16" t="s">
        <v>205</v>
      </c>
      <c r="E153" s="26"/>
      <c r="F153" s="26"/>
      <c r="G153" s="26"/>
      <c r="H153" s="3"/>
      <c r="I153" s="9"/>
      <c r="J153" s="3">
        <v>3337</v>
      </c>
      <c r="K153" s="3">
        <v>20264</v>
      </c>
      <c r="L153" s="3">
        <v>7561</v>
      </c>
      <c r="M153" s="3">
        <v>18544</v>
      </c>
      <c r="N153" s="3">
        <v>1759</v>
      </c>
      <c r="O153" s="3">
        <v>400132</v>
      </c>
      <c r="P153" s="3">
        <v>171618</v>
      </c>
      <c r="Q153" s="3">
        <v>8392</v>
      </c>
      <c r="R153" s="3">
        <v>10915</v>
      </c>
      <c r="S153" s="3">
        <v>186283</v>
      </c>
      <c r="T153" s="3">
        <v>82619</v>
      </c>
      <c r="U153" s="3">
        <v>274287</v>
      </c>
      <c r="V153" s="3">
        <v>127680</v>
      </c>
      <c r="W153" s="3">
        <v>282320</v>
      </c>
      <c r="X153" s="3">
        <v>123958</v>
      </c>
      <c r="Y153" s="3">
        <f t="shared" si="10"/>
        <v>795984</v>
      </c>
      <c r="Z153" s="3"/>
      <c r="AA153" s="3"/>
      <c r="AB153" s="3"/>
      <c r="AC153" s="3"/>
      <c r="AD153" s="3"/>
      <c r="AE153" s="16" t="s">
        <v>205</v>
      </c>
      <c r="AF153" s="8"/>
      <c r="AG153" s="3">
        <v>575792</v>
      </c>
      <c r="AH153" s="3">
        <v>657367</v>
      </c>
      <c r="AI153" s="3">
        <v>979359</v>
      </c>
      <c r="AJ153" s="3">
        <v>950131</v>
      </c>
      <c r="AK153" s="3">
        <v>795984</v>
      </c>
    </row>
  </sheetData>
  <sortState xmlns:xlrd2="http://schemas.microsoft.com/office/spreadsheetml/2017/richdata2" columnSort="1" ref="J24:X153">
    <sortCondition ref="J24:X24"/>
  </sortState>
  <conditionalFormatting sqref="H14:Y14">
    <cfRule type="cellIs" dxfId="38" priority="12" operator="greaterThan">
      <formula>0.2</formula>
    </cfRule>
    <cfRule type="cellIs" dxfId="37" priority="13" operator="lessThan">
      <formula>0.1</formula>
    </cfRule>
  </conditionalFormatting>
  <conditionalFormatting sqref="H10:Y10">
    <cfRule type="cellIs" dxfId="36" priority="11" operator="greaterThanOrEqual">
      <formula>0.1</formula>
    </cfRule>
  </conditionalFormatting>
  <conditionalFormatting sqref="H10:Y10">
    <cfRule type="cellIs" dxfId="35" priority="10" operator="lessThanOrEqual">
      <formula>0.05</formula>
    </cfRule>
  </conditionalFormatting>
  <conditionalFormatting sqref="AA10:AA12">
    <cfRule type="cellIs" dxfId="34" priority="9" operator="greaterThanOrEqual">
      <formula>0.1</formula>
    </cfRule>
  </conditionalFormatting>
  <conditionalFormatting sqref="AA10:AA12">
    <cfRule type="cellIs" dxfId="33" priority="8" operator="lessThanOrEqual">
      <formula>0.05</formula>
    </cfRule>
  </conditionalFormatting>
  <conditionalFormatting sqref="H11:Y11">
    <cfRule type="cellIs" dxfId="32" priority="7" operator="greaterThanOrEqual">
      <formula>0.1</formula>
    </cfRule>
  </conditionalFormatting>
  <conditionalFormatting sqref="H11:Y11">
    <cfRule type="cellIs" dxfId="31" priority="6" operator="lessThanOrEqual">
      <formula>0.05</formula>
    </cfRule>
  </conditionalFormatting>
  <conditionalFormatting sqref="H12:Y12">
    <cfRule type="cellIs" dxfId="30" priority="5" operator="greaterThanOrEqual">
      <formula>0.1</formula>
    </cfRule>
  </conditionalFormatting>
  <conditionalFormatting sqref="H12:Y12">
    <cfRule type="cellIs" dxfId="29" priority="4" operator="lessThanOrEqual">
      <formula>0.05</formula>
    </cfRule>
  </conditionalFormatting>
  <conditionalFormatting sqref="AA19">
    <cfRule type="cellIs" dxfId="28" priority="3" operator="greaterThan">
      <formula>0.35</formula>
    </cfRule>
  </conditionalFormatting>
  <conditionalFormatting sqref="AA14">
    <cfRule type="cellIs" dxfId="27" priority="1" operator="greaterThan">
      <formula>0.2</formula>
    </cfRule>
    <cfRule type="cellIs" dxfId="26" priority="2" operator="lessThan">
      <formula>0.1</formula>
    </cfRule>
  </conditionalFormatting>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53"/>
  <sheetViews>
    <sheetView workbookViewId="0">
      <selection activeCell="E1" sqref="E1:E1048576"/>
    </sheetView>
  </sheetViews>
  <sheetFormatPr baseColWidth="10" defaultColWidth="8.83203125" defaultRowHeight="15"/>
  <cols>
    <col min="1" max="1" width="22.6640625" customWidth="1"/>
    <col min="3" max="3" width="22.5" customWidth="1"/>
    <col min="4" max="4" width="70.5" customWidth="1"/>
    <col min="5" max="5" width="11.83203125" customWidth="1"/>
    <col min="6" max="7" width="10.83203125" customWidth="1"/>
    <col min="8" max="11" width="10.33203125" bestFit="1" customWidth="1"/>
    <col min="12" max="13" width="11.5" bestFit="1" customWidth="1"/>
    <col min="14" max="22" width="12.1640625" bestFit="1" customWidth="1"/>
    <col min="23" max="23" width="11.5" customWidth="1"/>
    <col min="24" max="24" width="12.1640625" customWidth="1"/>
    <col min="25" max="25" width="12.1640625" bestFit="1" customWidth="1"/>
    <col min="26" max="26" width="11.1640625" customWidth="1"/>
    <col min="27" max="27" width="11" customWidth="1"/>
    <col min="28" max="28" width="26.6640625" bestFit="1" customWidth="1"/>
    <col min="29" max="30" width="8.83203125" customWidth="1"/>
    <col min="31" max="31" width="53.33203125" customWidth="1"/>
    <col min="33" max="37" width="11.5" bestFit="1" customWidth="1"/>
  </cols>
  <sheetData>
    <row r="1" spans="1:28" ht="86.25" customHeight="1">
      <c r="A1" s="36" t="e" vm="20">
        <v>#VALUE!</v>
      </c>
      <c r="AB1" s="36" t="e" vm="20">
        <f>A1</f>
        <v>#VALUE!</v>
      </c>
    </row>
    <row r="3" spans="1:28">
      <c r="AA3" s="37" cm="1">
        <f t="array" ref="AA3">_FV(AB1,"P/E",TRUE)</f>
        <v>2.39</v>
      </c>
      <c r="AB3" t="s">
        <v>70</v>
      </c>
    </row>
    <row r="10" spans="1:28" ht="18">
      <c r="D10" s="34" t="s">
        <v>71</v>
      </c>
      <c r="E10" s="34"/>
      <c r="F10" s="34"/>
      <c r="H10" s="33" t="str">
        <f>IF(COUNT(A16:H16)=6,(H16-A16)/(SUM(A16:G16)),"")</f>
        <v/>
      </c>
      <c r="I10" s="33" t="str">
        <f>IF(COUNT(B16:I16)=6,(I16-B16)/(SUM(B16:H16)),"")</f>
        <v/>
      </c>
      <c r="J10" s="33" t="str">
        <f>IF(COUNT(C16:J16)=6,(J16-C16)/(SUM(C16:I16)),"")</f>
        <v/>
      </c>
      <c r="K10" s="33" t="str">
        <f>IF(COUNT(D16:K16)=6,(K16-D16)/(SUM(D16:J16)),"")</f>
        <v/>
      </c>
      <c r="L10" s="33" t="str">
        <f t="shared" ref="L10:W10" si="0">IF(COUNT(G16:L16)=6,(L16-G16)/(SUM(G16:K16)),"")</f>
        <v/>
      </c>
      <c r="M10" s="33">
        <f t="shared" si="0"/>
        <v>-1.5679535106213349E-2</v>
      </c>
      <c r="N10" s="33">
        <f t="shared" si="0"/>
        <v>6.0625832463371609E-2</v>
      </c>
      <c r="O10" s="33">
        <f t="shared" si="0"/>
        <v>8.8322267240830699E-2</v>
      </c>
      <c r="P10" s="33">
        <f t="shared" si="0"/>
        <v>0.14339454941662153</v>
      </c>
      <c r="Q10" s="33">
        <f t="shared" si="0"/>
        <v>9.9544163623779866E-2</v>
      </c>
      <c r="R10" s="33">
        <f t="shared" si="0"/>
        <v>0.17699005283655397</v>
      </c>
      <c r="S10" s="33">
        <f t="shared" si="0"/>
        <v>0.22931156213117518</v>
      </c>
      <c r="T10" s="33">
        <f t="shared" si="0"/>
        <v>0.29988620461310639</v>
      </c>
      <c r="U10" s="33">
        <f t="shared" si="0"/>
        <v>0.19558923902255665</v>
      </c>
      <c r="V10" s="33">
        <f t="shared" si="0"/>
        <v>8.2085055274483273E-2</v>
      </c>
      <c r="W10" s="33">
        <f t="shared" si="0"/>
        <v>0.30866912951892822</v>
      </c>
      <c r="X10" s="33">
        <f>IF(COUNT(S16:X16)=6,(X16-S16)/(SUM(S16:W16)),"")</f>
        <v>0.24459563678005117</v>
      </c>
      <c r="Y10" s="33">
        <f>IF(COUNT(T16:Y16)=6,(Y16-T16)/(SUM(T16:X16)),"")</f>
        <v>0.21242904700990115</v>
      </c>
      <c r="AA10" s="35">
        <f>AVERAGE(U10:Y10)</f>
        <v>0.2086736215211841</v>
      </c>
      <c r="AB10" s="34" t="s">
        <v>71</v>
      </c>
    </row>
    <row r="11" spans="1:28" ht="18">
      <c r="D11" s="34" t="s">
        <v>72</v>
      </c>
      <c r="E11" s="34"/>
      <c r="F11" s="34"/>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W11" si="1">IF(COUNT(G16:Q16)=11,(Q16-G16)/(SUM(G16:P16)),"")</f>
        <v/>
      </c>
      <c r="R11" s="33">
        <f t="shared" si="1"/>
        <v>9.7651547760616922E-2</v>
      </c>
      <c r="S11" s="33">
        <f t="shared" si="1"/>
        <v>0.16702114932138726</v>
      </c>
      <c r="T11" s="33">
        <f t="shared" si="1"/>
        <v>0.2288846300609968</v>
      </c>
      <c r="U11" s="33">
        <f t="shared" si="1"/>
        <v>0.18007612228227809</v>
      </c>
      <c r="V11" s="33">
        <f t="shared" si="1"/>
        <v>8.7112888878416034E-2</v>
      </c>
      <c r="W11" s="33">
        <f t="shared" si="1"/>
        <v>0.27031486654546344</v>
      </c>
      <c r="X11" s="33">
        <f>IF(COUNT(N16:X16)=11,(X16-N16)/(SUM(N16:W16)),"")</f>
        <v>0.24047088868223404</v>
      </c>
      <c r="Y11" s="33">
        <f>IF(COUNT(O16:Y16)=11,(Y16-O16)/(SUM(O16:X16)),"")</f>
        <v>0.23581898276097255</v>
      </c>
      <c r="AA11" s="35">
        <f t="shared" ref="AA11:AA12" si="2">AVERAGE(U11:Y11)</f>
        <v>0.2027587498298728</v>
      </c>
      <c r="AB11" s="34" t="s">
        <v>72</v>
      </c>
    </row>
    <row r="12" spans="1:28" ht="18">
      <c r="D12" s="34" t="s">
        <v>73</v>
      </c>
      <c r="E12" s="34"/>
      <c r="F12" s="34"/>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f t="shared" si="3"/>
        <v>0.22187571970955805</v>
      </c>
      <c r="X12" s="33">
        <f>IF(COUNT(I16:X16)=16,(X16-I16)/(SUM(I16:W16)),"")</f>
        <v>0.21593244939107201</v>
      </c>
      <c r="Y12" s="33">
        <f>IF(COUNT(J16:Y16)=16,(Y16-J16)/(SUM(J16:X16)),"")</f>
        <v>0.21826468201691823</v>
      </c>
      <c r="AA12" s="35">
        <f t="shared" si="2"/>
        <v>0.21869095037251607</v>
      </c>
      <c r="AB12" s="34" t="s">
        <v>73</v>
      </c>
    </row>
    <row r="14" spans="1:28" ht="18">
      <c r="D14" s="32" t="s">
        <v>74</v>
      </c>
      <c r="E14" s="32"/>
      <c r="F14" s="32"/>
      <c r="H14" s="31">
        <f>H16/AVERAGE(G17:H17)</f>
        <v>0.17552161099768851</v>
      </c>
      <c r="I14" s="31">
        <f t="shared" ref="I14:W14" si="4">I16/AVERAGE(H17:I17)</f>
        <v>0.15087947375843527</v>
      </c>
      <c r="J14" s="31">
        <f t="shared" si="4"/>
        <v>9.4594892924854457E-2</v>
      </c>
      <c r="K14" s="31">
        <f t="shared" si="4"/>
        <v>6.2706150026252572E-2</v>
      </c>
      <c r="L14" s="31">
        <f t="shared" si="4"/>
        <v>4.189896767243733E-2</v>
      </c>
      <c r="M14" s="31">
        <f t="shared" si="4"/>
        <v>3.6967668240781827E-2</v>
      </c>
      <c r="N14" s="31">
        <f t="shared" si="4"/>
        <v>5.1385064321236282E-2</v>
      </c>
      <c r="O14" s="31">
        <f t="shared" si="4"/>
        <v>5.5949847561319613E-2</v>
      </c>
      <c r="P14" s="31">
        <f t="shared" si="4"/>
        <v>5.8448080349910905E-2</v>
      </c>
      <c r="Q14" s="31">
        <f t="shared" si="4"/>
        <v>3.6968287312108938E-2</v>
      </c>
      <c r="R14" s="31">
        <f t="shared" si="4"/>
        <v>5.071177261312506E-2</v>
      </c>
      <c r="S14" s="31">
        <f t="shared" si="4"/>
        <v>8.6447030288351739E-2</v>
      </c>
      <c r="T14" s="31">
        <f t="shared" si="4"/>
        <v>0.11840961359162955</v>
      </c>
      <c r="U14" s="31">
        <f t="shared" si="4"/>
        <v>0.10260822971966245</v>
      </c>
      <c r="V14" s="31">
        <f t="shared" si="4"/>
        <v>5.825675605233567E-2</v>
      </c>
      <c r="W14" s="31">
        <f t="shared" si="4"/>
        <v>0.13046408260709225</v>
      </c>
      <c r="X14" s="31">
        <f>X16/AVERAGE(W17:X17)</f>
        <v>0.12089717371185761</v>
      </c>
      <c r="Y14" s="31">
        <f>Y16/AVERAGE(X17:Y17)</f>
        <v>0.1132039948210536</v>
      </c>
      <c r="AA14" s="39">
        <f>AVERAGE(U14:Y14)</f>
        <v>0.10508604738240031</v>
      </c>
      <c r="AB14" s="32" t="s">
        <v>74</v>
      </c>
    </row>
    <row r="16" spans="1:28">
      <c r="D16" t="s">
        <v>75</v>
      </c>
      <c r="H16" s="21">
        <f>H98</f>
        <v>40321</v>
      </c>
      <c r="I16" s="21">
        <f t="shared" ref="I16:X16" si="5">I98</f>
        <v>46539</v>
      </c>
      <c r="J16" s="21">
        <f t="shared" si="5"/>
        <v>53561</v>
      </c>
      <c r="K16" s="21">
        <f t="shared" si="5"/>
        <v>48906</v>
      </c>
      <c r="L16" s="21">
        <f t="shared" si="5"/>
        <v>36445</v>
      </c>
      <c r="M16" s="21">
        <f t="shared" si="5"/>
        <v>36781</v>
      </c>
      <c r="N16" s="21">
        <f t="shared" si="5"/>
        <v>60012</v>
      </c>
      <c r="O16" s="21">
        <f t="shared" si="5"/>
        <v>74379</v>
      </c>
      <c r="P16" s="21">
        <f t="shared" si="5"/>
        <v>85690</v>
      </c>
      <c r="Q16" s="21">
        <f t="shared" si="5"/>
        <v>65642</v>
      </c>
      <c r="R16" s="21">
        <f t="shared" si="5"/>
        <v>93861</v>
      </c>
      <c r="S16" s="21">
        <f t="shared" si="5"/>
        <v>147055</v>
      </c>
      <c r="T16" s="21">
        <f t="shared" si="5"/>
        <v>214314</v>
      </c>
      <c r="U16" s="21">
        <f t="shared" si="5"/>
        <v>204327</v>
      </c>
      <c r="V16" s="21">
        <f t="shared" si="5"/>
        <v>125170</v>
      </c>
      <c r="W16" s="21">
        <f t="shared" si="5"/>
        <v>336082</v>
      </c>
      <c r="X16" s="21">
        <f t="shared" si="5"/>
        <v>398242</v>
      </c>
      <c r="Y16" s="21">
        <f t="shared" ref="Y16" si="6">Y98</f>
        <v>485827</v>
      </c>
      <c r="AB16" t="s">
        <v>75</v>
      </c>
    </row>
    <row r="17" spans="4:37">
      <c r="D17" t="s">
        <v>76</v>
      </c>
      <c r="H17" s="20">
        <f>SUM(H19:H20)</f>
        <v>229721</v>
      </c>
      <c r="I17" s="20">
        <f t="shared" ref="I17:X17" si="7">SUM(I19:I20)</f>
        <v>387182</v>
      </c>
      <c r="J17" s="20">
        <f t="shared" si="7"/>
        <v>745247</v>
      </c>
      <c r="K17" s="20">
        <f t="shared" si="7"/>
        <v>814600</v>
      </c>
      <c r="L17" s="20">
        <f t="shared" si="7"/>
        <v>925061</v>
      </c>
      <c r="M17" s="20">
        <f t="shared" si="7"/>
        <v>1064840</v>
      </c>
      <c r="N17" s="20">
        <f t="shared" si="7"/>
        <v>1270936</v>
      </c>
      <c r="O17" s="20">
        <f t="shared" si="7"/>
        <v>1387838</v>
      </c>
      <c r="P17" s="20">
        <f t="shared" si="7"/>
        <v>1544337</v>
      </c>
      <c r="Q17" s="20">
        <f t="shared" si="7"/>
        <v>2006923</v>
      </c>
      <c r="R17" s="20">
        <f t="shared" si="7"/>
        <v>1694821</v>
      </c>
      <c r="S17" s="20">
        <f t="shared" si="7"/>
        <v>1707378</v>
      </c>
      <c r="T17" s="20">
        <f t="shared" si="7"/>
        <v>1912497</v>
      </c>
      <c r="U17" s="20">
        <f t="shared" si="7"/>
        <v>2070166</v>
      </c>
      <c r="V17" s="20">
        <f t="shared" si="7"/>
        <v>2227018</v>
      </c>
      <c r="W17" s="20">
        <f t="shared" si="7"/>
        <v>2925082</v>
      </c>
      <c r="X17" s="20">
        <f t="shared" si="7"/>
        <v>3663029</v>
      </c>
      <c r="Y17" s="20">
        <f t="shared" ref="Y17" si="8">SUM(Y19:Y20)</f>
        <v>4920184</v>
      </c>
      <c r="AB17" t="s">
        <v>76</v>
      </c>
    </row>
    <row r="19" spans="4:37" ht="16">
      <c r="D19" s="1" t="s">
        <v>77</v>
      </c>
      <c r="E19" s="1"/>
      <c r="F19" s="1"/>
      <c r="G19" s="1"/>
      <c r="H19" s="19">
        <f>SUM(H44:H45,H65)</f>
        <v>120406</v>
      </c>
      <c r="I19" s="19">
        <f t="shared" ref="I19:X19" si="9">SUM(I44:I45,I65)</f>
        <v>251059</v>
      </c>
      <c r="J19" s="19">
        <f t="shared" si="9"/>
        <v>364042</v>
      </c>
      <c r="K19" s="19">
        <f t="shared" si="9"/>
        <v>409321</v>
      </c>
      <c r="L19" s="19">
        <f t="shared" si="9"/>
        <v>511548</v>
      </c>
      <c r="M19" s="19">
        <f t="shared" si="9"/>
        <v>631250</v>
      </c>
      <c r="N19" s="19">
        <f t="shared" si="9"/>
        <v>813588</v>
      </c>
      <c r="O19" s="19">
        <f t="shared" si="9"/>
        <v>900400</v>
      </c>
      <c r="P19" s="19">
        <f t="shared" si="9"/>
        <v>1042245</v>
      </c>
      <c r="Q19" s="19">
        <f t="shared" si="9"/>
        <v>1502576</v>
      </c>
      <c r="R19" s="19">
        <f t="shared" si="9"/>
        <v>1154586</v>
      </c>
      <c r="S19" s="19">
        <f t="shared" si="9"/>
        <v>1091430</v>
      </c>
      <c r="T19" s="19">
        <f t="shared" si="9"/>
        <v>1173690</v>
      </c>
      <c r="U19" s="19">
        <f t="shared" si="9"/>
        <v>1248146</v>
      </c>
      <c r="V19" s="19">
        <f t="shared" si="9"/>
        <v>1392496</v>
      </c>
      <c r="W19" s="19">
        <f t="shared" si="9"/>
        <v>1845774</v>
      </c>
      <c r="X19" s="19">
        <f t="shared" si="9"/>
        <v>2293938</v>
      </c>
      <c r="Y19" s="19">
        <f t="shared" ref="Y19" si="10">SUM(Y44:Y45,Y65)</f>
        <v>2298489</v>
      </c>
      <c r="AA19" s="38">
        <f>Y19/SUM(Y19:Y20)</f>
        <v>0.46715509013484047</v>
      </c>
      <c r="AB19" s="1" t="s">
        <v>77</v>
      </c>
    </row>
    <row r="20" spans="4:37">
      <c r="D20" s="1" t="s">
        <v>78</v>
      </c>
      <c r="E20" s="1"/>
      <c r="F20" s="1"/>
      <c r="G20" s="1"/>
      <c r="H20" s="19">
        <f>H72</f>
        <v>109315</v>
      </c>
      <c r="I20" s="19">
        <f t="shared" ref="I20:X20" si="11">I72</f>
        <v>136123</v>
      </c>
      <c r="J20" s="19">
        <f t="shared" si="11"/>
        <v>381205</v>
      </c>
      <c r="K20" s="19">
        <f t="shared" si="11"/>
        <v>405279</v>
      </c>
      <c r="L20" s="19">
        <f t="shared" si="11"/>
        <v>413513</v>
      </c>
      <c r="M20" s="19">
        <f t="shared" si="11"/>
        <v>433590</v>
      </c>
      <c r="N20" s="19">
        <f t="shared" si="11"/>
        <v>457348</v>
      </c>
      <c r="O20" s="19">
        <f t="shared" si="11"/>
        <v>487438</v>
      </c>
      <c r="P20" s="19">
        <f t="shared" si="11"/>
        <v>502092</v>
      </c>
      <c r="Q20" s="19">
        <f t="shared" si="11"/>
        <v>504347</v>
      </c>
      <c r="R20" s="19">
        <f t="shared" si="11"/>
        <v>540235</v>
      </c>
      <c r="S20" s="19">
        <f t="shared" si="11"/>
        <v>615948</v>
      </c>
      <c r="T20" s="19">
        <f t="shared" si="11"/>
        <v>738807</v>
      </c>
      <c r="U20" s="19">
        <f t="shared" si="11"/>
        <v>822020</v>
      </c>
      <c r="V20" s="19">
        <f t="shared" si="11"/>
        <v>834522</v>
      </c>
      <c r="W20" s="19">
        <f t="shared" si="11"/>
        <v>1079308</v>
      </c>
      <c r="X20" s="19">
        <f t="shared" si="11"/>
        <v>1369091</v>
      </c>
      <c r="Y20" s="19">
        <f t="shared" ref="Y20" si="12">Y72</f>
        <v>2621695</v>
      </c>
      <c r="AA20" s="29">
        <f>Y20/SUM(Y19:Y20)</f>
        <v>0.53284490986515953</v>
      </c>
      <c r="AB20" s="1" t="s">
        <v>78</v>
      </c>
    </row>
    <row r="24" spans="4:37">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79</v>
      </c>
      <c r="E25" s="22"/>
      <c r="F25" s="22"/>
      <c r="G25" s="2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80</v>
      </c>
      <c r="E26" s="23"/>
      <c r="F26" s="23"/>
      <c r="G26" s="23"/>
      <c r="H26" s="3">
        <v>273245</v>
      </c>
      <c r="I26" s="3">
        <v>330937</v>
      </c>
      <c r="J26" s="3">
        <v>652306</v>
      </c>
      <c r="K26" s="3">
        <v>689078</v>
      </c>
      <c r="L26" s="3">
        <v>712662</v>
      </c>
      <c r="M26" s="3">
        <v>814869</v>
      </c>
      <c r="N26" s="3">
        <v>1084795</v>
      </c>
      <c r="O26" s="3">
        <v>1293165</v>
      </c>
      <c r="P26" s="3">
        <v>1591486</v>
      </c>
      <c r="Q26" s="3">
        <v>2088450</v>
      </c>
      <c r="R26" s="3">
        <v>1794823</v>
      </c>
      <c r="S26" s="3">
        <v>1871204</v>
      </c>
      <c r="T26" s="3">
        <v>2178611</v>
      </c>
      <c r="U26" s="3">
        <v>2428396</v>
      </c>
      <c r="V26" s="3">
        <v>2716951</v>
      </c>
      <c r="W26" s="3">
        <v>3731062</v>
      </c>
      <c r="X26" s="3">
        <v>4977554</v>
      </c>
      <c r="Y26" s="3">
        <f>AK26</f>
        <v>6287008</v>
      </c>
      <c r="Z26" s="3"/>
      <c r="AA26" s="3"/>
      <c r="AB26" s="3"/>
      <c r="AC26" s="3"/>
      <c r="AD26" s="3"/>
      <c r="AE26" s="13" t="s">
        <v>80</v>
      </c>
      <c r="AF26" s="8"/>
      <c r="AG26" s="3">
        <v>2428396</v>
      </c>
      <c r="AH26" s="3">
        <v>2716951</v>
      </c>
      <c r="AI26" s="3">
        <v>3731062</v>
      </c>
      <c r="AJ26" s="3">
        <v>4977554</v>
      </c>
      <c r="AK26" s="3">
        <v>6287008</v>
      </c>
    </row>
    <row r="27" spans="4:37">
      <c r="D27" s="14" t="s">
        <v>81</v>
      </c>
      <c r="E27" s="24"/>
      <c r="F27" s="24"/>
      <c r="G27" s="24"/>
      <c r="H27" s="4">
        <v>56705</v>
      </c>
      <c r="I27" s="4">
        <v>34412</v>
      </c>
      <c r="J27" s="4">
        <v>170171</v>
      </c>
      <c r="K27" s="4">
        <v>49712</v>
      </c>
      <c r="L27" s="4">
        <v>129159</v>
      </c>
      <c r="M27" s="4">
        <v>39664</v>
      </c>
      <c r="N27" s="4">
        <v>161857</v>
      </c>
      <c r="O27" s="4">
        <v>244045</v>
      </c>
      <c r="P27" s="4">
        <v>503689</v>
      </c>
      <c r="Q27" s="4">
        <v>71754</v>
      </c>
      <c r="R27" s="4">
        <v>402414</v>
      </c>
      <c r="S27" s="4">
        <v>478304</v>
      </c>
      <c r="T27" s="4">
        <v>514475</v>
      </c>
      <c r="U27" s="4">
        <v>575792</v>
      </c>
      <c r="V27" s="4">
        <v>657367</v>
      </c>
      <c r="W27" s="4">
        <v>979359</v>
      </c>
      <c r="X27" s="4">
        <v>950131</v>
      </c>
      <c r="Y27" s="3">
        <f t="shared" ref="Y27:Y90" si="13">AK27</f>
        <v>795984</v>
      </c>
      <c r="Z27" s="4"/>
      <c r="AA27" s="4"/>
      <c r="AB27" s="4"/>
      <c r="AC27" s="4"/>
      <c r="AD27" s="4"/>
      <c r="AE27" s="14" t="s">
        <v>81</v>
      </c>
      <c r="AF27" s="8"/>
      <c r="AG27" s="4">
        <v>575792</v>
      </c>
      <c r="AH27" s="4">
        <v>657367</v>
      </c>
      <c r="AI27" s="4">
        <v>979359</v>
      </c>
      <c r="AJ27" s="4">
        <v>950131</v>
      </c>
      <c r="AK27" s="4">
        <v>795984</v>
      </c>
    </row>
    <row r="28" spans="4:37">
      <c r="D28" s="14" t="s">
        <v>82</v>
      </c>
      <c r="E28" s="24"/>
      <c r="F28" s="24"/>
      <c r="G28" s="24"/>
      <c r="H28" s="4">
        <v>0</v>
      </c>
      <c r="I28" s="4">
        <v>0</v>
      </c>
      <c r="J28" s="4">
        <v>0</v>
      </c>
      <c r="K28" s="4">
        <v>0</v>
      </c>
      <c r="L28" s="4">
        <v>0</v>
      </c>
      <c r="M28" s="4">
        <v>0</v>
      </c>
      <c r="N28" s="4">
        <v>0</v>
      </c>
      <c r="O28" s="4">
        <v>0</v>
      </c>
      <c r="P28" s="4">
        <v>0</v>
      </c>
      <c r="Q28" s="4">
        <v>529800</v>
      </c>
      <c r="R28" s="5">
        <v>186200</v>
      </c>
      <c r="S28" s="4">
        <v>246379</v>
      </c>
      <c r="T28" s="4">
        <v>259539</v>
      </c>
      <c r="U28" s="4">
        <v>0</v>
      </c>
      <c r="V28" s="4">
        <v>0</v>
      </c>
      <c r="W28" s="5">
        <v>0</v>
      </c>
      <c r="X28" s="5">
        <v>0</v>
      </c>
      <c r="Y28" s="3">
        <f t="shared" si="13"/>
        <v>0</v>
      </c>
      <c r="Z28" s="5"/>
      <c r="AA28" s="5"/>
      <c r="AB28" s="5"/>
      <c r="AC28" s="5"/>
      <c r="AD28" s="5"/>
      <c r="AE28" s="14" t="s">
        <v>82</v>
      </c>
      <c r="AF28" s="8"/>
      <c r="AG28" s="5">
        <v>0</v>
      </c>
      <c r="AH28" s="5">
        <v>0</v>
      </c>
      <c r="AI28" s="5">
        <v>0</v>
      </c>
      <c r="AJ28" s="5">
        <v>0</v>
      </c>
      <c r="AK28" s="5">
        <v>0</v>
      </c>
    </row>
    <row r="29" spans="4:37">
      <c r="D29" s="14" t="s">
        <v>83</v>
      </c>
      <c r="E29" s="24"/>
      <c r="F29" s="24"/>
      <c r="G29" s="24"/>
      <c r="H29" s="4">
        <v>70667</v>
      </c>
      <c r="I29" s="4">
        <v>111755</v>
      </c>
      <c r="J29" s="4">
        <v>251146</v>
      </c>
      <c r="K29" s="4">
        <v>188717</v>
      </c>
      <c r="L29" s="4">
        <v>76178</v>
      </c>
      <c r="M29" s="4">
        <v>103489</v>
      </c>
      <c r="N29" s="4">
        <v>100481</v>
      </c>
      <c r="O29" s="4">
        <v>174555</v>
      </c>
      <c r="P29" s="4">
        <v>200997</v>
      </c>
      <c r="Q29" s="4">
        <v>227001</v>
      </c>
      <c r="R29" s="4">
        <v>203413</v>
      </c>
      <c r="S29" s="4">
        <v>302187</v>
      </c>
      <c r="T29" s="4">
        <v>667734</v>
      </c>
      <c r="U29" s="4">
        <v>842275</v>
      </c>
      <c r="V29" s="4">
        <v>1217594</v>
      </c>
      <c r="W29" s="4">
        <v>2090528</v>
      </c>
      <c r="X29" s="4">
        <v>3332065</v>
      </c>
      <c r="Y29" s="3">
        <f t="shared" si="13"/>
        <v>4525037</v>
      </c>
      <c r="Z29" s="4"/>
      <c r="AA29" s="4"/>
      <c r="AB29" s="4"/>
      <c r="AC29" s="4"/>
      <c r="AD29" s="4"/>
      <c r="AE29" s="14" t="s">
        <v>83</v>
      </c>
      <c r="AF29" s="8"/>
      <c r="AG29" s="4">
        <v>842275</v>
      </c>
      <c r="AH29" s="4">
        <v>1217594</v>
      </c>
      <c r="AI29" s="4">
        <v>2090528</v>
      </c>
      <c r="AJ29" s="4">
        <v>3332065</v>
      </c>
      <c r="AK29" s="4">
        <v>4525037</v>
      </c>
    </row>
    <row r="30" spans="4:37">
      <c r="D30" s="14" t="s">
        <v>84</v>
      </c>
      <c r="E30" s="24"/>
      <c r="F30" s="24"/>
      <c r="G30" s="24"/>
      <c r="H30" s="4">
        <v>142169</v>
      </c>
      <c r="I30" s="4">
        <v>179094</v>
      </c>
      <c r="J30" s="4">
        <v>226288</v>
      </c>
      <c r="K30" s="4">
        <v>444489</v>
      </c>
      <c r="L30" s="4">
        <v>494260</v>
      </c>
      <c r="M30" s="4">
        <v>659792</v>
      </c>
      <c r="N30" s="4">
        <v>815116</v>
      </c>
      <c r="O30" s="4">
        <v>862422</v>
      </c>
      <c r="P30" s="4">
        <v>869187</v>
      </c>
      <c r="Q30" s="4">
        <v>1238029</v>
      </c>
      <c r="R30" s="4">
        <v>1002478</v>
      </c>
      <c r="S30" s="4">
        <v>842012</v>
      </c>
      <c r="T30" s="4">
        <v>723439</v>
      </c>
      <c r="U30" s="4">
        <v>994085</v>
      </c>
      <c r="V30" s="4">
        <v>833957</v>
      </c>
      <c r="W30" s="4">
        <v>656755</v>
      </c>
      <c r="X30" s="4">
        <v>692993</v>
      </c>
      <c r="Y30" s="3">
        <f t="shared" si="13"/>
        <v>961904</v>
      </c>
      <c r="Z30" s="4"/>
      <c r="AA30" s="4"/>
      <c r="AB30" s="4"/>
      <c r="AC30" s="4"/>
      <c r="AD30" s="4"/>
      <c r="AE30" s="14" t="s">
        <v>84</v>
      </c>
      <c r="AF30" s="8"/>
      <c r="AG30" s="4">
        <v>994085</v>
      </c>
      <c r="AH30" s="4">
        <v>833957</v>
      </c>
      <c r="AI30" s="4">
        <v>656755</v>
      </c>
      <c r="AJ30" s="4">
        <v>692993</v>
      </c>
      <c r="AK30" s="4">
        <v>961904</v>
      </c>
    </row>
    <row r="31" spans="4:37">
      <c r="D31" s="14" t="s">
        <v>85</v>
      </c>
      <c r="E31" s="24"/>
      <c r="F31" s="24"/>
      <c r="G31" s="24"/>
      <c r="H31" s="4">
        <v>3704</v>
      </c>
      <c r="I31" s="4">
        <v>5675</v>
      </c>
      <c r="J31" s="4">
        <v>4701</v>
      </c>
      <c r="K31" s="4">
        <v>6160</v>
      </c>
      <c r="L31" s="4">
        <v>13065</v>
      </c>
      <c r="M31" s="4">
        <v>11924</v>
      </c>
      <c r="N31" s="4">
        <v>7341</v>
      </c>
      <c r="O31" s="4">
        <v>12143</v>
      </c>
      <c r="P31" s="4">
        <v>17613</v>
      </c>
      <c r="Q31" s="4">
        <v>21866</v>
      </c>
      <c r="R31" s="4">
        <v>319</v>
      </c>
      <c r="S31" s="4">
        <v>2322</v>
      </c>
      <c r="T31" s="4">
        <v>13424</v>
      </c>
      <c r="U31" s="4">
        <v>16245</v>
      </c>
      <c r="V31" s="4">
        <v>8034</v>
      </c>
      <c r="W31" s="4">
        <v>4419</v>
      </c>
      <c r="X31" s="4">
        <v>2365</v>
      </c>
      <c r="Y31" s="3">
        <f t="shared" si="13"/>
        <v>4083</v>
      </c>
      <c r="Z31" s="4"/>
      <c r="AA31" s="4"/>
      <c r="AB31" s="4"/>
      <c r="AC31" s="4"/>
      <c r="AD31" s="4"/>
      <c r="AE31" s="14" t="s">
        <v>85</v>
      </c>
      <c r="AF31" s="8"/>
      <c r="AG31" s="4">
        <v>16245</v>
      </c>
      <c r="AH31" s="4">
        <v>8034</v>
      </c>
      <c r="AI31" s="4">
        <v>4419</v>
      </c>
      <c r="AJ31" s="4">
        <v>2365</v>
      </c>
      <c r="AK31" s="4">
        <v>4083</v>
      </c>
    </row>
    <row r="32" spans="4:37">
      <c r="D32" s="13" t="s">
        <v>86</v>
      </c>
      <c r="E32" s="23"/>
      <c r="F32" s="23"/>
      <c r="G32" s="23"/>
      <c r="H32" s="3">
        <v>54256</v>
      </c>
      <c r="I32" s="3">
        <v>109540</v>
      </c>
      <c r="J32" s="3">
        <v>150341</v>
      </c>
      <c r="K32" s="3">
        <v>206082</v>
      </c>
      <c r="L32" s="3">
        <v>336651</v>
      </c>
      <c r="M32" s="3">
        <v>355141</v>
      </c>
      <c r="N32" s="3">
        <v>315156</v>
      </c>
      <c r="O32" s="3">
        <v>238077</v>
      </c>
      <c r="P32" s="3">
        <v>180950</v>
      </c>
      <c r="Q32" s="3">
        <v>195913</v>
      </c>
      <c r="R32" s="3">
        <v>191635</v>
      </c>
      <c r="S32" s="3">
        <v>225647</v>
      </c>
      <c r="T32" s="3">
        <v>202239</v>
      </c>
      <c r="U32" s="3">
        <v>311398</v>
      </c>
      <c r="V32" s="3">
        <v>297766</v>
      </c>
      <c r="W32" s="3">
        <v>294950</v>
      </c>
      <c r="X32" s="3">
        <v>414743</v>
      </c>
      <c r="Y32" s="3">
        <f t="shared" si="13"/>
        <v>429475</v>
      </c>
      <c r="Z32" s="3"/>
      <c r="AA32" s="3"/>
      <c r="AB32" s="3"/>
      <c r="AC32" s="3"/>
      <c r="AD32" s="3"/>
      <c r="AE32" s="13" t="s">
        <v>86</v>
      </c>
      <c r="AF32" s="8"/>
      <c r="AG32" s="3">
        <v>311398</v>
      </c>
      <c r="AH32" s="3">
        <v>297766</v>
      </c>
      <c r="AI32" s="3">
        <v>294950</v>
      </c>
      <c r="AJ32" s="3">
        <v>414743</v>
      </c>
      <c r="AK32" s="3">
        <v>429475</v>
      </c>
    </row>
    <row r="33" spans="4:37">
      <c r="D33" s="14" t="s">
        <v>87</v>
      </c>
      <c r="E33" s="24"/>
      <c r="F33" s="24"/>
      <c r="G33" s="24"/>
      <c r="H33" s="4">
        <v>0</v>
      </c>
      <c r="I33" s="4">
        <v>0</v>
      </c>
      <c r="J33" s="4">
        <v>0</v>
      </c>
      <c r="K33" s="4">
        <v>0</v>
      </c>
      <c r="L33" s="4">
        <v>72389</v>
      </c>
      <c r="M33" s="4">
        <v>72389</v>
      </c>
      <c r="N33" s="4">
        <v>31744</v>
      </c>
      <c r="O33" s="5">
        <v>0</v>
      </c>
      <c r="P33" s="4">
        <v>0</v>
      </c>
      <c r="Q33" s="4">
        <v>0</v>
      </c>
      <c r="R33" s="4">
        <v>699</v>
      </c>
      <c r="S33" s="4">
        <v>671</v>
      </c>
      <c r="T33" s="5">
        <v>605</v>
      </c>
      <c r="U33" s="5">
        <v>1129</v>
      </c>
      <c r="V33" s="4">
        <v>1277</v>
      </c>
      <c r="W33" s="5">
        <v>1184</v>
      </c>
      <c r="X33" s="4">
        <v>1184</v>
      </c>
      <c r="Y33" s="3">
        <f t="shared" si="13"/>
        <v>1234</v>
      </c>
      <c r="Z33" s="4"/>
      <c r="AA33" s="4"/>
      <c r="AB33" s="4"/>
      <c r="AC33" s="4"/>
      <c r="AD33" s="4"/>
      <c r="AE33" s="14" t="s">
        <v>87</v>
      </c>
      <c r="AF33" s="8"/>
      <c r="AG33" s="4">
        <v>1129</v>
      </c>
      <c r="AH33" s="4">
        <v>1277</v>
      </c>
      <c r="AI33" s="4">
        <v>1184</v>
      </c>
      <c r="AJ33" s="4">
        <v>1184</v>
      </c>
      <c r="AK33" s="4">
        <v>1234</v>
      </c>
    </row>
    <row r="34" spans="4:37">
      <c r="D34" s="14" t="s">
        <v>88</v>
      </c>
      <c r="E34" s="24"/>
      <c r="F34" s="24"/>
      <c r="G34" s="24"/>
      <c r="H34" s="4">
        <v>47939</v>
      </c>
      <c r="I34" s="4">
        <v>79906</v>
      </c>
      <c r="J34" s="4">
        <v>79981</v>
      </c>
      <c r="K34" s="4">
        <v>181289</v>
      </c>
      <c r="L34" s="4">
        <v>255963</v>
      </c>
      <c r="M34" s="4">
        <v>264402</v>
      </c>
      <c r="N34" s="4">
        <v>274955</v>
      </c>
      <c r="O34" s="4">
        <v>232022</v>
      </c>
      <c r="P34" s="4">
        <v>175840</v>
      </c>
      <c r="Q34" s="4">
        <v>192189</v>
      </c>
      <c r="R34" s="4">
        <v>169431</v>
      </c>
      <c r="S34" s="4">
        <v>222435</v>
      </c>
      <c r="T34" s="4">
        <v>199793</v>
      </c>
      <c r="U34" s="4">
        <v>308518</v>
      </c>
      <c r="V34" s="4">
        <v>292546</v>
      </c>
      <c r="W34" s="4">
        <v>290535</v>
      </c>
      <c r="X34" s="4">
        <v>287717</v>
      </c>
      <c r="Y34" s="3">
        <f t="shared" si="13"/>
        <v>301059</v>
      </c>
      <c r="Z34" s="4"/>
      <c r="AA34" s="4"/>
      <c r="AB34" s="4"/>
      <c r="AC34" s="4"/>
      <c r="AD34" s="4"/>
      <c r="AE34" s="14" t="s">
        <v>88</v>
      </c>
      <c r="AF34" s="8"/>
      <c r="AG34" s="4">
        <v>308518</v>
      </c>
      <c r="AH34" s="4">
        <v>292546</v>
      </c>
      <c r="AI34" s="4">
        <v>290535</v>
      </c>
      <c r="AJ34" s="4">
        <v>287717</v>
      </c>
      <c r="AK34" s="4">
        <v>301059</v>
      </c>
    </row>
    <row r="35" spans="4:37">
      <c r="D35" s="14" t="s">
        <v>89</v>
      </c>
      <c r="E35" s="24"/>
      <c r="F35" s="24"/>
      <c r="G35" s="24"/>
      <c r="H35" s="4">
        <v>0</v>
      </c>
      <c r="I35" s="4">
        <v>0</v>
      </c>
      <c r="J35" s="4">
        <v>0</v>
      </c>
      <c r="K35" s="4">
        <v>0</v>
      </c>
      <c r="L35" s="4">
        <v>0</v>
      </c>
      <c r="M35" s="4">
        <v>0</v>
      </c>
      <c r="N35" s="4">
        <v>0</v>
      </c>
      <c r="O35" s="4">
        <v>0</v>
      </c>
      <c r="P35" s="4">
        <v>0</v>
      </c>
      <c r="Q35" s="4">
        <v>0</v>
      </c>
      <c r="R35" s="4">
        <v>0</v>
      </c>
      <c r="S35" s="4">
        <v>0</v>
      </c>
      <c r="T35" s="4">
        <v>0</v>
      </c>
      <c r="U35" s="4">
        <v>0</v>
      </c>
      <c r="V35" s="4">
        <v>0</v>
      </c>
      <c r="W35" s="5">
        <v>0</v>
      </c>
      <c r="X35" s="5">
        <v>0</v>
      </c>
      <c r="Y35" s="3">
        <f t="shared" si="13"/>
        <v>0</v>
      </c>
      <c r="Z35" s="5"/>
      <c r="AA35" s="5"/>
      <c r="AB35" s="5"/>
      <c r="AC35" s="5"/>
      <c r="AD35" s="5"/>
      <c r="AE35" s="14" t="s">
        <v>89</v>
      </c>
      <c r="AF35" s="8"/>
      <c r="AG35" s="5">
        <v>0</v>
      </c>
      <c r="AH35" s="5">
        <v>0</v>
      </c>
      <c r="AI35" s="5">
        <v>0</v>
      </c>
      <c r="AJ35" s="5">
        <v>0</v>
      </c>
      <c r="AK35" s="5">
        <v>0</v>
      </c>
    </row>
    <row r="36" spans="4:37">
      <c r="D36" s="14" t="s">
        <v>90</v>
      </c>
      <c r="E36" s="24"/>
      <c r="F36" s="24"/>
      <c r="G36" s="24"/>
      <c r="H36" s="4">
        <v>3979</v>
      </c>
      <c r="I36" s="4">
        <v>28479</v>
      </c>
      <c r="J36" s="4">
        <v>69373</v>
      </c>
      <c r="K36" s="4">
        <v>23914</v>
      </c>
      <c r="L36" s="4">
        <v>5873</v>
      </c>
      <c r="M36" s="4">
        <v>14737</v>
      </c>
      <c r="N36" s="4">
        <v>1205</v>
      </c>
      <c r="O36" s="4">
        <v>1157</v>
      </c>
      <c r="P36" s="4">
        <v>376</v>
      </c>
      <c r="Q36" s="4">
        <v>92</v>
      </c>
      <c r="R36" s="4">
        <v>154</v>
      </c>
      <c r="S36" s="4">
        <v>92</v>
      </c>
      <c r="T36" s="4">
        <v>115</v>
      </c>
      <c r="U36" s="4">
        <v>28</v>
      </c>
      <c r="V36" s="4">
        <v>103</v>
      </c>
      <c r="W36" s="5">
        <v>394</v>
      </c>
      <c r="X36" s="4">
        <v>122225</v>
      </c>
      <c r="Y36" s="3">
        <f t="shared" si="13"/>
        <v>122941</v>
      </c>
      <c r="Z36" s="4"/>
      <c r="AA36" s="4"/>
      <c r="AB36" s="4"/>
      <c r="AC36" s="4"/>
      <c r="AD36" s="4"/>
      <c r="AE36" s="14" t="s">
        <v>90</v>
      </c>
      <c r="AF36" s="8"/>
      <c r="AG36" s="5">
        <v>28</v>
      </c>
      <c r="AH36" s="5">
        <v>103</v>
      </c>
      <c r="AI36" s="5">
        <v>394</v>
      </c>
      <c r="AJ36" s="4">
        <v>122225</v>
      </c>
      <c r="AK36" s="4">
        <v>122941</v>
      </c>
    </row>
    <row r="37" spans="4:37">
      <c r="D37" s="14" t="s">
        <v>91</v>
      </c>
      <c r="E37" s="24"/>
      <c r="F37" s="24"/>
      <c r="G37" s="24"/>
      <c r="H37" s="4">
        <v>0</v>
      </c>
      <c r="I37" s="4">
        <v>0</v>
      </c>
      <c r="J37" s="4">
        <v>0</v>
      </c>
      <c r="K37" s="4">
        <v>0</v>
      </c>
      <c r="L37" s="4">
        <v>0</v>
      </c>
      <c r="M37" s="4">
        <v>0</v>
      </c>
      <c r="N37" s="4">
        <v>0</v>
      </c>
      <c r="O37" s="4">
        <v>0</v>
      </c>
      <c r="P37" s="4">
        <v>0</v>
      </c>
      <c r="Q37" s="4">
        <v>0</v>
      </c>
      <c r="R37" s="4">
        <v>0</v>
      </c>
      <c r="S37" s="4">
        <v>0</v>
      </c>
      <c r="T37" s="4">
        <v>0</v>
      </c>
      <c r="U37" s="4">
        <v>0</v>
      </c>
      <c r="V37" s="4">
        <v>0</v>
      </c>
      <c r="W37" s="5">
        <v>0</v>
      </c>
      <c r="X37" s="5">
        <v>0</v>
      </c>
      <c r="Y37" s="3">
        <f t="shared" si="13"/>
        <v>0</v>
      </c>
      <c r="Z37" s="5"/>
      <c r="AA37" s="5"/>
      <c r="AB37" s="5"/>
      <c r="AC37" s="5"/>
      <c r="AD37" s="5"/>
      <c r="AE37" s="14" t="s">
        <v>91</v>
      </c>
      <c r="AF37" s="8"/>
      <c r="AG37" s="5">
        <v>0</v>
      </c>
      <c r="AH37" s="5">
        <v>0</v>
      </c>
      <c r="AI37" s="5">
        <v>0</v>
      </c>
      <c r="AJ37" s="5">
        <v>0</v>
      </c>
      <c r="AK37" s="5">
        <v>0</v>
      </c>
    </row>
    <row r="38" spans="4:37">
      <c r="D38" s="14" t="s">
        <v>92</v>
      </c>
      <c r="E38" s="24"/>
      <c r="F38" s="24"/>
      <c r="G38" s="24"/>
      <c r="H38" s="4">
        <v>2337</v>
      </c>
      <c r="I38" s="4">
        <v>1155</v>
      </c>
      <c r="J38" s="4">
        <v>987</v>
      </c>
      <c r="K38" s="4">
        <v>879</v>
      </c>
      <c r="L38" s="4">
        <v>2426</v>
      </c>
      <c r="M38" s="4">
        <v>3613</v>
      </c>
      <c r="N38" s="4">
        <v>7252</v>
      </c>
      <c r="O38" s="4">
        <v>4897</v>
      </c>
      <c r="P38" s="4">
        <v>4734</v>
      </c>
      <c r="Q38" s="4">
        <v>3632</v>
      </c>
      <c r="R38" s="4">
        <v>21351</v>
      </c>
      <c r="S38" s="4">
        <v>2449</v>
      </c>
      <c r="T38" s="4">
        <v>1726</v>
      </c>
      <c r="U38" s="4">
        <v>1722</v>
      </c>
      <c r="V38" s="4">
        <v>3840</v>
      </c>
      <c r="W38" s="5">
        <v>2836</v>
      </c>
      <c r="X38" s="4">
        <v>3616</v>
      </c>
      <c r="Y38" s="3">
        <f t="shared" si="13"/>
        <v>4241</v>
      </c>
      <c r="Z38" s="4"/>
      <c r="AA38" s="4"/>
      <c r="AB38" s="4"/>
      <c r="AC38" s="4"/>
      <c r="AD38" s="4"/>
      <c r="AE38" s="14" t="s">
        <v>92</v>
      </c>
      <c r="AF38" s="8"/>
      <c r="AG38" s="4">
        <v>1722</v>
      </c>
      <c r="AH38" s="4">
        <v>3840</v>
      </c>
      <c r="AI38" s="4">
        <v>2836</v>
      </c>
      <c r="AJ38" s="4">
        <v>3616</v>
      </c>
      <c r="AK38" s="4">
        <v>4241</v>
      </c>
    </row>
    <row r="39" spans="4:37">
      <c r="D39" s="15" t="s">
        <v>93</v>
      </c>
      <c r="E39" s="25"/>
      <c r="F39" s="25"/>
      <c r="G39" s="25"/>
      <c r="H39" s="4">
        <v>0</v>
      </c>
      <c r="I39" s="4">
        <v>0</v>
      </c>
      <c r="J39" s="4">
        <v>0</v>
      </c>
      <c r="K39" s="4">
        <v>0</v>
      </c>
      <c r="L39" s="4">
        <v>0</v>
      </c>
      <c r="M39" s="4">
        <v>0</v>
      </c>
      <c r="N39" s="4">
        <v>0</v>
      </c>
      <c r="O39" s="4">
        <v>0</v>
      </c>
      <c r="P39" s="4">
        <v>0</v>
      </c>
      <c r="Q39" s="4">
        <v>0</v>
      </c>
      <c r="R39" s="4">
        <v>0</v>
      </c>
      <c r="S39" s="4">
        <v>0</v>
      </c>
      <c r="T39" s="4">
        <v>0</v>
      </c>
      <c r="U39" s="5">
        <v>0</v>
      </c>
      <c r="V39" s="5">
        <v>0</v>
      </c>
      <c r="W39" s="5">
        <v>0</v>
      </c>
      <c r="X39" s="5">
        <v>0</v>
      </c>
      <c r="Y39" s="3">
        <f t="shared" si="13"/>
        <v>0</v>
      </c>
      <c r="Z39" s="5"/>
      <c r="AA39" s="5"/>
      <c r="AB39" s="5"/>
      <c r="AC39" s="5"/>
      <c r="AD39" s="5"/>
      <c r="AE39" s="15" t="s">
        <v>93</v>
      </c>
      <c r="AF39" s="8"/>
      <c r="AG39" s="5">
        <v>0</v>
      </c>
      <c r="AH39" s="5">
        <v>0</v>
      </c>
      <c r="AI39" s="5">
        <v>0</v>
      </c>
      <c r="AJ39" s="5">
        <v>0</v>
      </c>
      <c r="AK39" s="5">
        <v>0</v>
      </c>
    </row>
    <row r="40" spans="4:37">
      <c r="D40" s="16" t="s">
        <v>94</v>
      </c>
      <c r="E40" s="26"/>
      <c r="F40" s="26"/>
      <c r="G40" s="26"/>
      <c r="H40" s="3">
        <v>327500</v>
      </c>
      <c r="I40" s="3">
        <v>440477</v>
      </c>
      <c r="J40" s="3">
        <v>802647</v>
      </c>
      <c r="K40" s="3">
        <v>895160</v>
      </c>
      <c r="L40" s="3">
        <v>1049313</v>
      </c>
      <c r="M40" s="3">
        <v>1170010</v>
      </c>
      <c r="N40" s="3">
        <v>1399951</v>
      </c>
      <c r="O40" s="3">
        <v>1531241</v>
      </c>
      <c r="P40" s="3">
        <v>1772437</v>
      </c>
      <c r="Q40" s="3">
        <v>2284363</v>
      </c>
      <c r="R40" s="3">
        <v>1986457</v>
      </c>
      <c r="S40" s="3">
        <v>2096851</v>
      </c>
      <c r="T40" s="3">
        <v>2380850</v>
      </c>
      <c r="U40" s="3">
        <v>2739794</v>
      </c>
      <c r="V40" s="3">
        <v>3014717</v>
      </c>
      <c r="W40" s="3">
        <v>4026012</v>
      </c>
      <c r="X40" s="3">
        <v>5392297</v>
      </c>
      <c r="Y40" s="3">
        <f t="shared" si="13"/>
        <v>6716483</v>
      </c>
      <c r="Z40" s="3"/>
      <c r="AA40" s="3"/>
      <c r="AB40" s="3"/>
      <c r="AC40" s="3"/>
      <c r="AD40" s="3"/>
      <c r="AE40" s="16" t="s">
        <v>94</v>
      </c>
      <c r="AF40" s="8"/>
      <c r="AG40" s="3">
        <v>2739794</v>
      </c>
      <c r="AH40" s="3">
        <v>3014717</v>
      </c>
      <c r="AI40" s="3">
        <v>4026012</v>
      </c>
      <c r="AJ40" s="3">
        <v>5392297</v>
      </c>
      <c r="AK40" s="3">
        <v>6716483</v>
      </c>
    </row>
    <row r="41" spans="4:37">
      <c r="D41" s="12" t="s">
        <v>95</v>
      </c>
      <c r="E41" s="22"/>
      <c r="F41" s="22"/>
      <c r="G41" s="22"/>
      <c r="H41" s="2"/>
      <c r="I41" s="2"/>
      <c r="J41" s="2"/>
      <c r="K41" s="2"/>
      <c r="L41" s="2"/>
      <c r="M41" s="2"/>
      <c r="N41" s="2"/>
      <c r="O41" s="2"/>
      <c r="P41" s="2"/>
      <c r="Q41" s="2"/>
      <c r="R41" s="2"/>
      <c r="S41" s="2"/>
      <c r="T41" s="2"/>
      <c r="U41" s="2"/>
      <c r="V41" s="2"/>
      <c r="W41" s="2"/>
      <c r="X41" s="2"/>
      <c r="Y41" s="3">
        <f t="shared" si="13"/>
        <v>0</v>
      </c>
      <c r="Z41" s="2"/>
      <c r="AA41" s="2"/>
      <c r="AB41" s="2"/>
      <c r="AC41" s="2"/>
      <c r="AD41" s="2"/>
      <c r="AE41" s="12" t="s">
        <v>95</v>
      </c>
      <c r="AF41" s="8"/>
      <c r="AG41" s="2"/>
      <c r="AH41" s="2"/>
      <c r="AI41" s="2"/>
      <c r="AJ41" s="2"/>
      <c r="AK41" s="2"/>
    </row>
    <row r="42" spans="4:37">
      <c r="D42" s="13" t="s">
        <v>96</v>
      </c>
      <c r="E42" s="23"/>
      <c r="F42" s="23"/>
      <c r="G42" s="23"/>
      <c r="H42" s="3">
        <v>218186</v>
      </c>
      <c r="I42" s="3">
        <v>304353</v>
      </c>
      <c r="J42" s="3">
        <v>421442</v>
      </c>
      <c r="K42" s="3">
        <v>489881</v>
      </c>
      <c r="L42" s="3">
        <v>635800</v>
      </c>
      <c r="M42" s="3">
        <v>736420</v>
      </c>
      <c r="N42" s="3">
        <v>942603</v>
      </c>
      <c r="O42" s="3">
        <v>1043803</v>
      </c>
      <c r="P42" s="3">
        <v>1270345</v>
      </c>
      <c r="Q42" s="3">
        <v>1780016</v>
      </c>
      <c r="R42" s="3">
        <v>1446222</v>
      </c>
      <c r="S42" s="3">
        <v>1480903</v>
      </c>
      <c r="T42" s="3">
        <v>1642043</v>
      </c>
      <c r="U42" s="3">
        <v>1917774</v>
      </c>
      <c r="V42" s="3">
        <v>2180195</v>
      </c>
      <c r="W42" s="3">
        <v>2946704</v>
      </c>
      <c r="X42" s="3">
        <v>4023205</v>
      </c>
      <c r="Y42" s="3">
        <f t="shared" si="13"/>
        <v>4094788</v>
      </c>
      <c r="Z42" s="3"/>
      <c r="AA42" s="3"/>
      <c r="AB42" s="3"/>
      <c r="AC42" s="3"/>
      <c r="AD42" s="3"/>
      <c r="AE42" s="13" t="s">
        <v>96</v>
      </c>
      <c r="AF42" s="8"/>
      <c r="AG42" s="3">
        <v>1917774</v>
      </c>
      <c r="AH42" s="3">
        <v>2180195</v>
      </c>
      <c r="AI42" s="3">
        <v>2946704</v>
      </c>
      <c r="AJ42" s="3">
        <v>4023205</v>
      </c>
      <c r="AK42" s="3">
        <v>4094788</v>
      </c>
    </row>
    <row r="43" spans="4:37">
      <c r="D43" s="14" t="s">
        <v>97</v>
      </c>
      <c r="E43" s="24"/>
      <c r="F43" s="24"/>
      <c r="G43" s="24"/>
      <c r="H43" s="4">
        <v>187278</v>
      </c>
      <c r="I43" s="4">
        <v>228845</v>
      </c>
      <c r="J43" s="4">
        <v>367190</v>
      </c>
      <c r="K43" s="4">
        <v>445728</v>
      </c>
      <c r="L43" s="4">
        <v>591031</v>
      </c>
      <c r="M43" s="4">
        <v>669043</v>
      </c>
      <c r="N43" s="4">
        <v>885899</v>
      </c>
      <c r="O43" s="4">
        <v>1038393</v>
      </c>
      <c r="P43" s="4">
        <v>1267902</v>
      </c>
      <c r="Q43" s="4">
        <v>1779170</v>
      </c>
      <c r="R43" s="4">
        <v>1445380</v>
      </c>
      <c r="S43" s="4">
        <v>1480065</v>
      </c>
      <c r="T43" s="4">
        <v>1641205</v>
      </c>
      <c r="U43" s="4">
        <v>1916937</v>
      </c>
      <c r="V43" s="4">
        <v>2179358</v>
      </c>
      <c r="W43" s="4">
        <v>2945866</v>
      </c>
      <c r="X43" s="4">
        <v>4022368</v>
      </c>
      <c r="Y43" s="3">
        <f t="shared" si="13"/>
        <v>4093951</v>
      </c>
      <c r="Z43" s="4"/>
      <c r="AA43" s="4"/>
      <c r="AB43" s="4"/>
      <c r="AC43" s="4"/>
      <c r="AD43" s="4"/>
      <c r="AE43" s="14" t="s">
        <v>97</v>
      </c>
      <c r="AF43" s="8"/>
      <c r="AG43" s="4">
        <v>1916937</v>
      </c>
      <c r="AH43" s="4">
        <v>2179358</v>
      </c>
      <c r="AI43" s="4">
        <v>2945866</v>
      </c>
      <c r="AJ43" s="4">
        <v>4022368</v>
      </c>
      <c r="AK43" s="4">
        <v>4093951</v>
      </c>
    </row>
    <row r="44" spans="4:37">
      <c r="D44" s="17" t="s">
        <v>98</v>
      </c>
      <c r="E44" s="27"/>
      <c r="F44" s="27"/>
      <c r="G44" s="27"/>
      <c r="H44" s="4">
        <v>89844</v>
      </c>
      <c r="I44" s="4">
        <v>176196</v>
      </c>
      <c r="J44" s="4">
        <v>309790</v>
      </c>
      <c r="K44" s="4">
        <v>365168</v>
      </c>
      <c r="L44" s="4">
        <v>466800</v>
      </c>
      <c r="M44" s="4">
        <v>563885</v>
      </c>
      <c r="N44" s="4">
        <v>756943</v>
      </c>
      <c r="O44" s="4">
        <v>894990</v>
      </c>
      <c r="P44" s="4">
        <v>1039802</v>
      </c>
      <c r="Q44" s="4">
        <v>1501730</v>
      </c>
      <c r="R44" s="4">
        <v>1153743</v>
      </c>
      <c r="S44" s="4">
        <v>1090593</v>
      </c>
      <c r="T44" s="4">
        <v>1172853</v>
      </c>
      <c r="U44" s="4">
        <v>1247309</v>
      </c>
      <c r="V44" s="4">
        <v>1391659</v>
      </c>
      <c r="W44" s="4">
        <v>1844937</v>
      </c>
      <c r="X44" s="4">
        <v>2293101</v>
      </c>
      <c r="Y44" s="3">
        <f t="shared" si="13"/>
        <v>2297652</v>
      </c>
      <c r="Z44" s="4"/>
      <c r="AA44" s="4"/>
      <c r="AB44" s="4"/>
      <c r="AC44" s="4"/>
      <c r="AD44" s="4"/>
      <c r="AE44" s="17" t="s">
        <v>98</v>
      </c>
      <c r="AF44" s="8"/>
      <c r="AG44" s="4">
        <v>1247309</v>
      </c>
      <c r="AH44" s="4">
        <v>1391659</v>
      </c>
      <c r="AI44" s="4">
        <v>1844937</v>
      </c>
      <c r="AJ44" s="4">
        <v>2293101</v>
      </c>
      <c r="AK44" s="4">
        <v>2297652</v>
      </c>
    </row>
    <row r="45" spans="4:37">
      <c r="D45" s="17" t="s">
        <v>99</v>
      </c>
      <c r="E45" s="27"/>
      <c r="F45" s="27"/>
      <c r="G45" s="27"/>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13"/>
        <v>0</v>
      </c>
      <c r="Z45" s="5"/>
      <c r="AA45" s="5"/>
      <c r="AB45" s="5"/>
      <c r="AC45" s="5"/>
      <c r="AD45" s="5"/>
      <c r="AE45" s="17" t="s">
        <v>99</v>
      </c>
      <c r="AF45" s="8"/>
      <c r="AG45" s="5">
        <v>0</v>
      </c>
      <c r="AH45" s="5">
        <v>0</v>
      </c>
      <c r="AI45" s="5">
        <v>0</v>
      </c>
      <c r="AJ45" s="5">
        <v>0</v>
      </c>
      <c r="AK45" s="5">
        <v>0</v>
      </c>
    </row>
    <row r="46" spans="4:37">
      <c r="D46" s="17" t="s">
        <v>100</v>
      </c>
      <c r="E46" s="27"/>
      <c r="F46" s="27"/>
      <c r="G46" s="27"/>
      <c r="H46" s="4">
        <v>17247</v>
      </c>
      <c r="I46" s="4">
        <v>26043</v>
      </c>
      <c r="J46" s="4">
        <v>16594</v>
      </c>
      <c r="K46" s="4">
        <v>29118</v>
      </c>
      <c r="L46" s="4">
        <v>45653</v>
      </c>
      <c r="M46" s="4">
        <v>30997</v>
      </c>
      <c r="N46" s="4">
        <v>55542</v>
      </c>
      <c r="O46" s="4">
        <v>46050</v>
      </c>
      <c r="P46" s="4">
        <v>68149</v>
      </c>
      <c r="Q46" s="4">
        <v>132577</v>
      </c>
      <c r="R46" s="4">
        <v>111021</v>
      </c>
      <c r="S46" s="4">
        <v>130716</v>
      </c>
      <c r="T46" s="4">
        <v>157435</v>
      </c>
      <c r="U46" s="4">
        <v>326951</v>
      </c>
      <c r="V46" s="4">
        <v>255258</v>
      </c>
      <c r="W46" s="4">
        <v>440062</v>
      </c>
      <c r="X46" s="4">
        <v>897661</v>
      </c>
      <c r="Y46" s="3">
        <f t="shared" si="13"/>
        <v>1018484</v>
      </c>
      <c r="Z46" s="4"/>
      <c r="AA46" s="4"/>
      <c r="AB46" s="4"/>
      <c r="AC46" s="4"/>
      <c r="AD46" s="4"/>
      <c r="AE46" s="17" t="s">
        <v>100</v>
      </c>
      <c r="AF46" s="8"/>
      <c r="AG46" s="4">
        <v>326951</v>
      </c>
      <c r="AH46" s="4">
        <v>255258</v>
      </c>
      <c r="AI46" s="4">
        <v>440062</v>
      </c>
      <c r="AJ46" s="4">
        <v>897661</v>
      </c>
      <c r="AK46" s="4">
        <v>1018484</v>
      </c>
    </row>
    <row r="47" spans="4:37">
      <c r="D47" s="17" t="s">
        <v>101</v>
      </c>
      <c r="E47" s="27"/>
      <c r="F47" s="27"/>
      <c r="G47" s="27"/>
      <c r="H47" s="4">
        <v>1039</v>
      </c>
      <c r="I47" s="4">
        <v>392</v>
      </c>
      <c r="J47" s="4">
        <v>647</v>
      </c>
      <c r="K47" s="4">
        <v>318</v>
      </c>
      <c r="L47" s="4">
        <v>4730</v>
      </c>
      <c r="M47" s="4">
        <v>10263</v>
      </c>
      <c r="N47" s="4">
        <v>10336</v>
      </c>
      <c r="O47" s="4">
        <v>6169</v>
      </c>
      <c r="P47" s="4">
        <v>25137</v>
      </c>
      <c r="Q47" s="4">
        <v>5506</v>
      </c>
      <c r="R47" s="4">
        <v>11093</v>
      </c>
      <c r="S47" s="4">
        <v>4590</v>
      </c>
      <c r="T47" s="4">
        <v>3179</v>
      </c>
      <c r="U47" s="4">
        <v>3424</v>
      </c>
      <c r="V47" s="4">
        <v>10531</v>
      </c>
      <c r="W47" s="5">
        <v>14076</v>
      </c>
      <c r="X47" s="4">
        <v>19194</v>
      </c>
      <c r="Y47" s="3">
        <f t="shared" si="13"/>
        <v>15237</v>
      </c>
      <c r="Z47" s="4"/>
      <c r="AA47" s="4"/>
      <c r="AB47" s="4"/>
      <c r="AC47" s="4"/>
      <c r="AD47" s="4"/>
      <c r="AE47" s="17" t="s">
        <v>101</v>
      </c>
      <c r="AF47" s="8"/>
      <c r="AG47" s="4">
        <v>3424</v>
      </c>
      <c r="AH47" s="4">
        <v>10531</v>
      </c>
      <c r="AI47" s="4">
        <v>14076</v>
      </c>
      <c r="AJ47" s="4">
        <v>19194</v>
      </c>
      <c r="AK47" s="4">
        <v>15237</v>
      </c>
    </row>
    <row r="48" spans="4:37">
      <c r="D48" s="17" t="s">
        <v>102</v>
      </c>
      <c r="E48" s="27"/>
      <c r="F48" s="27"/>
      <c r="G48" s="27"/>
      <c r="H48" s="4">
        <v>1651</v>
      </c>
      <c r="I48" s="4">
        <v>4958</v>
      </c>
      <c r="J48" s="4">
        <v>12661</v>
      </c>
      <c r="K48" s="4">
        <v>5840</v>
      </c>
      <c r="L48" s="4">
        <v>7889</v>
      </c>
      <c r="M48" s="4">
        <v>4486</v>
      </c>
      <c r="N48" s="4">
        <v>14802</v>
      </c>
      <c r="O48" s="4">
        <v>22247</v>
      </c>
      <c r="P48" s="4">
        <v>36520</v>
      </c>
      <c r="Q48" s="4">
        <v>9019</v>
      </c>
      <c r="R48" s="4">
        <v>24995</v>
      </c>
      <c r="S48" s="4">
        <v>27243</v>
      </c>
      <c r="T48" s="4">
        <v>48670</v>
      </c>
      <c r="U48" s="4">
        <v>46485</v>
      </c>
      <c r="V48" s="4">
        <v>41686</v>
      </c>
      <c r="W48" s="4">
        <v>99456</v>
      </c>
      <c r="X48" s="4">
        <v>109198</v>
      </c>
      <c r="Y48" s="3">
        <f t="shared" si="13"/>
        <v>81689</v>
      </c>
      <c r="Z48" s="4"/>
      <c r="AA48" s="4"/>
      <c r="AB48" s="4"/>
      <c r="AC48" s="4"/>
      <c r="AD48" s="4"/>
      <c r="AE48" s="17" t="s">
        <v>102</v>
      </c>
      <c r="AF48" s="8"/>
      <c r="AG48" s="4">
        <v>46485</v>
      </c>
      <c r="AH48" s="4">
        <v>41686</v>
      </c>
      <c r="AI48" s="4">
        <v>99456</v>
      </c>
      <c r="AJ48" s="4">
        <v>109198</v>
      </c>
      <c r="AK48" s="4">
        <v>81689</v>
      </c>
    </row>
    <row r="49" spans="4:37">
      <c r="D49" s="17" t="s">
        <v>103</v>
      </c>
      <c r="E49" s="27"/>
      <c r="F49" s="27"/>
      <c r="G49" s="27"/>
      <c r="H49" s="4">
        <v>6024</v>
      </c>
      <c r="I49" s="4">
        <v>2687</v>
      </c>
      <c r="J49" s="4">
        <v>6621</v>
      </c>
      <c r="K49" s="4">
        <v>19680</v>
      </c>
      <c r="L49" s="4">
        <v>33764</v>
      </c>
      <c r="M49" s="4">
        <v>28433</v>
      </c>
      <c r="N49" s="4">
        <v>28195</v>
      </c>
      <c r="O49" s="4">
        <v>22083</v>
      </c>
      <c r="P49" s="4">
        <v>44738</v>
      </c>
      <c r="Q49" s="4">
        <v>56749</v>
      </c>
      <c r="R49" s="4">
        <v>46458</v>
      </c>
      <c r="S49" s="4">
        <v>46387</v>
      </c>
      <c r="T49" s="4">
        <v>38823</v>
      </c>
      <c r="U49" s="4">
        <v>43219</v>
      </c>
      <c r="V49" s="4">
        <v>40869</v>
      </c>
      <c r="W49" s="4">
        <v>56229</v>
      </c>
      <c r="X49" s="4">
        <v>58688</v>
      </c>
      <c r="Y49" s="3">
        <f t="shared" si="13"/>
        <v>58039</v>
      </c>
      <c r="Z49" s="4"/>
      <c r="AA49" s="4"/>
      <c r="AB49" s="4"/>
      <c r="AC49" s="4"/>
      <c r="AD49" s="4"/>
      <c r="AE49" s="17" t="s">
        <v>103</v>
      </c>
      <c r="AF49" s="8"/>
      <c r="AG49" s="4">
        <v>43219</v>
      </c>
      <c r="AH49" s="4">
        <v>40869</v>
      </c>
      <c r="AI49" s="4">
        <v>56229</v>
      </c>
      <c r="AJ49" s="4">
        <v>58688</v>
      </c>
      <c r="AK49" s="4">
        <v>58039</v>
      </c>
    </row>
    <row r="50" spans="4:37">
      <c r="D50" s="17" t="s">
        <v>104</v>
      </c>
      <c r="E50" s="27"/>
      <c r="F50" s="27"/>
      <c r="G50" s="27"/>
      <c r="H50" s="4">
        <v>0</v>
      </c>
      <c r="I50" s="4">
        <v>2728</v>
      </c>
      <c r="J50" s="4">
        <v>4366</v>
      </c>
      <c r="K50" s="4">
        <v>5177</v>
      </c>
      <c r="L50" s="4">
        <v>4609</v>
      </c>
      <c r="M50" s="4">
        <v>630</v>
      </c>
      <c r="N50" s="4">
        <v>6657</v>
      </c>
      <c r="O50" s="4">
        <v>20350</v>
      </c>
      <c r="P50" s="4">
        <v>6206</v>
      </c>
      <c r="Q50" s="4">
        <v>11921</v>
      </c>
      <c r="R50" s="4">
        <v>31147</v>
      </c>
      <c r="S50" s="4">
        <v>86693</v>
      </c>
      <c r="T50" s="4">
        <v>125589</v>
      </c>
      <c r="U50" s="4">
        <v>136055</v>
      </c>
      <c r="V50" s="4">
        <v>273443</v>
      </c>
      <c r="W50" s="5">
        <v>305801</v>
      </c>
      <c r="X50" s="4">
        <v>357405</v>
      </c>
      <c r="Y50" s="3">
        <f t="shared" si="13"/>
        <v>408412</v>
      </c>
      <c r="Z50" s="4"/>
      <c r="AA50" s="4"/>
      <c r="AB50" s="4"/>
      <c r="AC50" s="4"/>
      <c r="AD50" s="4"/>
      <c r="AE50" s="17" t="s">
        <v>104</v>
      </c>
      <c r="AF50" s="8"/>
      <c r="AG50" s="4">
        <v>136055</v>
      </c>
      <c r="AH50" s="4">
        <v>273443</v>
      </c>
      <c r="AI50" s="4">
        <v>305801</v>
      </c>
      <c r="AJ50" s="4">
        <v>357405</v>
      </c>
      <c r="AK50" s="4">
        <v>408412</v>
      </c>
    </row>
    <row r="51" spans="4:37">
      <c r="D51" s="17" t="s">
        <v>105</v>
      </c>
      <c r="E51" s="27"/>
      <c r="F51" s="27"/>
      <c r="G51" s="27"/>
      <c r="H51" s="5">
        <v>3692</v>
      </c>
      <c r="I51" s="5">
        <v>0</v>
      </c>
      <c r="J51" s="5">
        <v>0</v>
      </c>
      <c r="K51" s="5">
        <v>0</v>
      </c>
      <c r="L51" s="5">
        <v>0</v>
      </c>
      <c r="M51" s="5">
        <v>0</v>
      </c>
      <c r="N51" s="5">
        <v>0</v>
      </c>
      <c r="O51" s="5">
        <v>0</v>
      </c>
      <c r="P51" s="5">
        <v>0</v>
      </c>
      <c r="Q51" s="5">
        <v>0</v>
      </c>
      <c r="R51" s="5">
        <v>0</v>
      </c>
      <c r="S51" s="5">
        <v>0</v>
      </c>
      <c r="T51" s="5">
        <v>0</v>
      </c>
      <c r="U51" s="5">
        <v>0</v>
      </c>
      <c r="V51" s="5">
        <v>0</v>
      </c>
      <c r="W51" s="5">
        <v>0</v>
      </c>
      <c r="X51" s="5">
        <v>0</v>
      </c>
      <c r="Y51" s="3">
        <f t="shared" si="13"/>
        <v>0</v>
      </c>
      <c r="Z51" s="5"/>
      <c r="AA51" s="5"/>
      <c r="AB51" s="5"/>
      <c r="AC51" s="5"/>
      <c r="AD51" s="5"/>
      <c r="AE51" s="17" t="s">
        <v>105</v>
      </c>
      <c r="AF51" s="8"/>
      <c r="AG51" s="5">
        <v>0</v>
      </c>
      <c r="AH51" s="5">
        <v>0</v>
      </c>
      <c r="AI51" s="5">
        <v>0</v>
      </c>
      <c r="AJ51" s="5">
        <v>0</v>
      </c>
      <c r="AK51" s="5">
        <v>0</v>
      </c>
    </row>
    <row r="52" spans="4:37" ht="30">
      <c r="D52" s="17" t="s">
        <v>106</v>
      </c>
      <c r="E52" s="27"/>
      <c r="F52" s="27"/>
      <c r="G52" s="27"/>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13"/>
        <v>0</v>
      </c>
      <c r="Z52" s="5"/>
      <c r="AA52" s="5"/>
      <c r="AB52" s="5"/>
      <c r="AC52" s="5"/>
      <c r="AD52" s="5"/>
      <c r="AE52" s="17" t="s">
        <v>106</v>
      </c>
      <c r="AF52" s="8"/>
      <c r="AG52" s="5">
        <v>0</v>
      </c>
      <c r="AH52" s="5">
        <v>0</v>
      </c>
      <c r="AI52" s="5">
        <v>0</v>
      </c>
      <c r="AJ52" s="5">
        <v>0</v>
      </c>
      <c r="AK52" s="5">
        <v>0</v>
      </c>
    </row>
    <row r="53" spans="4:37">
      <c r="D53" s="17" t="s">
        <v>107</v>
      </c>
      <c r="E53" s="27"/>
      <c r="F53" s="27"/>
      <c r="G53" s="27"/>
      <c r="H53" s="4">
        <v>0</v>
      </c>
      <c r="I53" s="4">
        <v>0</v>
      </c>
      <c r="J53" s="4">
        <v>0</v>
      </c>
      <c r="K53" s="4">
        <v>0</v>
      </c>
      <c r="L53" s="4">
        <v>0</v>
      </c>
      <c r="M53" s="4">
        <v>0</v>
      </c>
      <c r="N53" s="4">
        <v>0</v>
      </c>
      <c r="O53" s="5">
        <v>0</v>
      </c>
      <c r="P53" s="5">
        <v>0</v>
      </c>
      <c r="Q53" s="5">
        <v>0</v>
      </c>
      <c r="R53" s="5">
        <v>0</v>
      </c>
      <c r="S53" s="5">
        <v>0</v>
      </c>
      <c r="T53" s="5">
        <v>0</v>
      </c>
      <c r="U53" s="5">
        <v>0</v>
      </c>
      <c r="V53" s="5">
        <v>0</v>
      </c>
      <c r="W53" s="5">
        <v>0</v>
      </c>
      <c r="X53" s="5">
        <v>0</v>
      </c>
      <c r="Y53" s="3">
        <f t="shared" si="13"/>
        <v>0</v>
      </c>
      <c r="Z53" s="5"/>
      <c r="AA53" s="5"/>
      <c r="AB53" s="5"/>
      <c r="AC53" s="5"/>
      <c r="AD53" s="5"/>
      <c r="AE53" s="17" t="s">
        <v>107</v>
      </c>
      <c r="AF53" s="8"/>
      <c r="AG53" s="5">
        <v>0</v>
      </c>
      <c r="AH53" s="5">
        <v>0</v>
      </c>
      <c r="AI53" s="5">
        <v>0</v>
      </c>
      <c r="AJ53" s="5">
        <v>0</v>
      </c>
      <c r="AK53" s="5">
        <v>0</v>
      </c>
    </row>
    <row r="54" spans="4:37">
      <c r="D54" s="17" t="s">
        <v>108</v>
      </c>
      <c r="E54" s="27"/>
      <c r="F54" s="27"/>
      <c r="G54" s="27"/>
      <c r="H54" s="4">
        <v>58425</v>
      </c>
      <c r="I54" s="4">
        <v>12688</v>
      </c>
      <c r="J54" s="4">
        <v>8814</v>
      </c>
      <c r="K54" s="4">
        <v>8525</v>
      </c>
      <c r="L54" s="4">
        <v>10512</v>
      </c>
      <c r="M54" s="4">
        <v>13739</v>
      </c>
      <c r="N54" s="4">
        <v>10380</v>
      </c>
      <c r="O54" s="4">
        <v>8296</v>
      </c>
      <c r="P54" s="4">
        <v>13685</v>
      </c>
      <c r="Q54" s="4">
        <v>25256</v>
      </c>
      <c r="R54" s="4">
        <v>24887</v>
      </c>
      <c r="S54" s="4">
        <v>34254</v>
      </c>
      <c r="T54" s="4">
        <v>26997</v>
      </c>
      <c r="U54" s="4">
        <v>34332</v>
      </c>
      <c r="V54" s="4">
        <v>48112</v>
      </c>
      <c r="W54" s="5">
        <v>47592</v>
      </c>
      <c r="X54" s="4">
        <v>87153</v>
      </c>
      <c r="Y54" s="3">
        <f t="shared" si="13"/>
        <v>95733</v>
      </c>
      <c r="Z54" s="4"/>
      <c r="AA54" s="4"/>
      <c r="AB54" s="4"/>
      <c r="AC54" s="4"/>
      <c r="AD54" s="4"/>
      <c r="AE54" s="17" t="s">
        <v>108</v>
      </c>
      <c r="AF54" s="8"/>
      <c r="AG54" s="4">
        <v>34332</v>
      </c>
      <c r="AH54" s="4">
        <v>48112</v>
      </c>
      <c r="AI54" s="4">
        <v>47592</v>
      </c>
      <c r="AJ54" s="4">
        <v>87153</v>
      </c>
      <c r="AK54" s="4">
        <v>95733</v>
      </c>
    </row>
    <row r="55" spans="4:37">
      <c r="D55" s="17" t="s">
        <v>109</v>
      </c>
      <c r="E55" s="27"/>
      <c r="F55" s="27"/>
      <c r="G55" s="27"/>
      <c r="H55" s="4">
        <v>0</v>
      </c>
      <c r="I55" s="4">
        <v>0</v>
      </c>
      <c r="J55" s="4">
        <v>0</v>
      </c>
      <c r="K55" s="4">
        <v>0</v>
      </c>
      <c r="L55" s="4">
        <v>0</v>
      </c>
      <c r="M55" s="4">
        <v>0</v>
      </c>
      <c r="N55" s="4">
        <v>0</v>
      </c>
      <c r="O55" s="4">
        <v>10299</v>
      </c>
      <c r="P55" s="4">
        <v>12453</v>
      </c>
      <c r="Q55" s="4">
        <v>4264</v>
      </c>
      <c r="R55" s="4">
        <v>0</v>
      </c>
      <c r="S55" s="4">
        <v>0</v>
      </c>
      <c r="T55" s="4">
        <v>0</v>
      </c>
      <c r="U55" s="5">
        <v>0</v>
      </c>
      <c r="V55" s="5">
        <v>0</v>
      </c>
      <c r="W55" s="5">
        <v>0</v>
      </c>
      <c r="X55" s="5">
        <v>0</v>
      </c>
      <c r="Y55" s="3">
        <f t="shared" si="13"/>
        <v>0</v>
      </c>
      <c r="Z55" s="5"/>
      <c r="AA55" s="5"/>
      <c r="AB55" s="5"/>
      <c r="AC55" s="5"/>
      <c r="AD55" s="5"/>
      <c r="AE55" s="17" t="s">
        <v>109</v>
      </c>
      <c r="AF55" s="8"/>
      <c r="AG55" s="5">
        <v>0</v>
      </c>
      <c r="AH55" s="5">
        <v>0</v>
      </c>
      <c r="AI55" s="5">
        <v>0</v>
      </c>
      <c r="AJ55" s="5">
        <v>0</v>
      </c>
      <c r="AK55" s="5">
        <v>0</v>
      </c>
    </row>
    <row r="56" spans="4:37">
      <c r="D56" s="17" t="s">
        <v>110</v>
      </c>
      <c r="E56" s="27"/>
      <c r="F56" s="27"/>
      <c r="G56" s="27"/>
      <c r="H56" s="4">
        <v>9356</v>
      </c>
      <c r="I56" s="4">
        <v>3154</v>
      </c>
      <c r="J56" s="4">
        <v>7698</v>
      </c>
      <c r="K56" s="4">
        <v>11902</v>
      </c>
      <c r="L56" s="4">
        <v>17075</v>
      </c>
      <c r="M56" s="4">
        <v>16609</v>
      </c>
      <c r="N56" s="4">
        <v>3043</v>
      </c>
      <c r="O56" s="4">
        <v>7908</v>
      </c>
      <c r="P56" s="4">
        <v>21211</v>
      </c>
      <c r="Q56" s="4">
        <v>32149</v>
      </c>
      <c r="R56" s="4">
        <v>42036</v>
      </c>
      <c r="S56" s="4">
        <v>59590</v>
      </c>
      <c r="T56" s="4">
        <v>67659</v>
      </c>
      <c r="U56" s="4">
        <v>79162</v>
      </c>
      <c r="V56" s="4">
        <v>117799</v>
      </c>
      <c r="W56" s="5">
        <v>137713</v>
      </c>
      <c r="X56" s="4">
        <v>199968</v>
      </c>
      <c r="Y56" s="3">
        <f t="shared" si="13"/>
        <v>118705</v>
      </c>
      <c r="Z56" s="4"/>
      <c r="AA56" s="4"/>
      <c r="AB56" s="4"/>
      <c r="AC56" s="4"/>
      <c r="AD56" s="4"/>
      <c r="AE56" s="17" t="s">
        <v>110</v>
      </c>
      <c r="AF56" s="8"/>
      <c r="AG56" s="4">
        <v>79162</v>
      </c>
      <c r="AH56" s="4">
        <v>117799</v>
      </c>
      <c r="AI56" s="4">
        <v>137713</v>
      </c>
      <c r="AJ56" s="4">
        <v>199968</v>
      </c>
      <c r="AK56" s="4">
        <v>118705</v>
      </c>
    </row>
    <row r="57" spans="4:37">
      <c r="D57" s="17" t="s">
        <v>111</v>
      </c>
      <c r="E57" s="27"/>
      <c r="F57" s="27"/>
      <c r="G57" s="27"/>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13"/>
        <v>0</v>
      </c>
      <c r="Z57" s="5"/>
      <c r="AA57" s="5"/>
      <c r="AB57" s="5"/>
      <c r="AC57" s="5"/>
      <c r="AD57" s="5"/>
      <c r="AE57" s="17" t="s">
        <v>111</v>
      </c>
      <c r="AF57" s="8"/>
      <c r="AG57" s="5">
        <v>0</v>
      </c>
      <c r="AH57" s="5">
        <v>0</v>
      </c>
      <c r="AI57" s="5">
        <v>0</v>
      </c>
      <c r="AJ57" s="5">
        <v>0</v>
      </c>
      <c r="AK57" s="5">
        <v>0</v>
      </c>
    </row>
    <row r="58" spans="4:37">
      <c r="D58" s="17" t="s">
        <v>112</v>
      </c>
      <c r="E58" s="27"/>
      <c r="F58" s="27"/>
      <c r="G58" s="27"/>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13"/>
        <v>0</v>
      </c>
      <c r="Z58" s="5"/>
      <c r="AA58" s="5"/>
      <c r="AB58" s="5"/>
      <c r="AC58" s="5"/>
      <c r="AD58" s="5"/>
      <c r="AE58" s="17" t="s">
        <v>112</v>
      </c>
      <c r="AF58" s="8"/>
      <c r="AG58" s="5">
        <v>0</v>
      </c>
      <c r="AH58" s="5">
        <v>0</v>
      </c>
      <c r="AI58" s="5">
        <v>0</v>
      </c>
      <c r="AJ58" s="5">
        <v>0</v>
      </c>
      <c r="AK58" s="5">
        <v>0</v>
      </c>
    </row>
    <row r="59" spans="4:37">
      <c r="D59" s="14" t="s">
        <v>113</v>
      </c>
      <c r="E59" s="24"/>
      <c r="F59" s="24"/>
      <c r="G59" s="24"/>
      <c r="H59" s="4">
        <v>30908</v>
      </c>
      <c r="I59" s="4">
        <v>75508</v>
      </c>
      <c r="J59" s="4">
        <v>54252</v>
      </c>
      <c r="K59" s="4">
        <v>44153</v>
      </c>
      <c r="L59" s="4">
        <v>44769</v>
      </c>
      <c r="M59" s="4">
        <v>67377</v>
      </c>
      <c r="N59" s="4">
        <v>56704</v>
      </c>
      <c r="O59" s="4">
        <v>5410</v>
      </c>
      <c r="P59" s="4">
        <v>2443</v>
      </c>
      <c r="Q59" s="4">
        <v>846</v>
      </c>
      <c r="R59" s="4">
        <v>843</v>
      </c>
      <c r="S59" s="4">
        <v>837</v>
      </c>
      <c r="T59" s="4">
        <v>837</v>
      </c>
      <c r="U59" s="4">
        <v>837</v>
      </c>
      <c r="V59" s="4">
        <v>837</v>
      </c>
      <c r="W59" s="4">
        <v>837</v>
      </c>
      <c r="X59" s="5">
        <v>837</v>
      </c>
      <c r="Y59" s="3">
        <f t="shared" si="13"/>
        <v>837</v>
      </c>
      <c r="Z59" s="5"/>
      <c r="AA59" s="5"/>
      <c r="AB59" s="5"/>
      <c r="AC59" s="5"/>
      <c r="AD59" s="5"/>
      <c r="AE59" s="14" t="s">
        <v>113</v>
      </c>
      <c r="AF59" s="8"/>
      <c r="AG59" s="5">
        <v>837</v>
      </c>
      <c r="AH59" s="5">
        <v>837</v>
      </c>
      <c r="AI59" s="5">
        <v>837</v>
      </c>
      <c r="AJ59" s="5">
        <v>837</v>
      </c>
      <c r="AK59" s="5">
        <v>837</v>
      </c>
    </row>
    <row r="60" spans="4:37">
      <c r="D60" s="17" t="s">
        <v>114</v>
      </c>
      <c r="E60" s="27"/>
      <c r="F60" s="27"/>
      <c r="G60" s="27"/>
      <c r="H60" s="5">
        <v>0</v>
      </c>
      <c r="I60" s="4">
        <v>0</v>
      </c>
      <c r="J60" s="4">
        <v>0</v>
      </c>
      <c r="K60" s="4">
        <v>0</v>
      </c>
      <c r="L60" s="5">
        <v>0</v>
      </c>
      <c r="M60" s="5">
        <v>0</v>
      </c>
      <c r="N60" s="5">
        <v>0</v>
      </c>
      <c r="O60" s="5">
        <v>0</v>
      </c>
      <c r="P60" s="5">
        <v>0</v>
      </c>
      <c r="Q60" s="5">
        <v>0</v>
      </c>
      <c r="R60" s="5">
        <v>0</v>
      </c>
      <c r="S60" s="5">
        <v>0</v>
      </c>
      <c r="T60" s="5">
        <v>0</v>
      </c>
      <c r="U60" s="4">
        <v>0</v>
      </c>
      <c r="V60" s="5">
        <v>0</v>
      </c>
      <c r="W60" s="5">
        <v>0</v>
      </c>
      <c r="X60" s="5">
        <v>0</v>
      </c>
      <c r="Y60" s="3">
        <f t="shared" si="13"/>
        <v>0</v>
      </c>
      <c r="Z60" s="5"/>
      <c r="AA60" s="5"/>
      <c r="AB60" s="5"/>
      <c r="AC60" s="5"/>
      <c r="AD60" s="5"/>
      <c r="AE60" s="17" t="s">
        <v>114</v>
      </c>
      <c r="AF60" s="8"/>
      <c r="AG60" s="5">
        <v>0</v>
      </c>
      <c r="AH60" s="5">
        <v>0</v>
      </c>
      <c r="AI60" s="5">
        <v>0</v>
      </c>
      <c r="AJ60" s="5">
        <v>0</v>
      </c>
      <c r="AK60" s="5">
        <v>0</v>
      </c>
    </row>
    <row r="61" spans="4:37">
      <c r="D61" s="17" t="s">
        <v>115</v>
      </c>
      <c r="E61" s="27"/>
      <c r="F61" s="27"/>
      <c r="G61" s="27"/>
      <c r="H61" s="4">
        <v>0</v>
      </c>
      <c r="I61" s="4">
        <v>0</v>
      </c>
      <c r="J61" s="4">
        <v>0</v>
      </c>
      <c r="K61" s="4">
        <v>0</v>
      </c>
      <c r="L61" s="4">
        <v>0</v>
      </c>
      <c r="M61" s="4">
        <v>0</v>
      </c>
      <c r="N61" s="4">
        <v>0</v>
      </c>
      <c r="O61" s="5">
        <v>0</v>
      </c>
      <c r="P61" s="5">
        <v>0</v>
      </c>
      <c r="Q61" s="5">
        <v>0</v>
      </c>
      <c r="R61" s="5">
        <v>0</v>
      </c>
      <c r="S61" s="5">
        <v>0</v>
      </c>
      <c r="T61" s="5">
        <v>0</v>
      </c>
      <c r="U61" s="5">
        <v>0</v>
      </c>
      <c r="V61" s="5">
        <v>0</v>
      </c>
      <c r="W61" s="5">
        <v>0</v>
      </c>
      <c r="X61" s="5">
        <v>0</v>
      </c>
      <c r="Y61" s="3">
        <f t="shared" si="13"/>
        <v>0</v>
      </c>
      <c r="Z61" s="5"/>
      <c r="AA61" s="5"/>
      <c r="AB61" s="5"/>
      <c r="AC61" s="5"/>
      <c r="AD61" s="5"/>
      <c r="AE61" s="17" t="s">
        <v>115</v>
      </c>
      <c r="AF61" s="8"/>
      <c r="AG61" s="5">
        <v>0</v>
      </c>
      <c r="AH61" s="5">
        <v>0</v>
      </c>
      <c r="AI61" s="5">
        <v>0</v>
      </c>
      <c r="AJ61" s="5">
        <v>0</v>
      </c>
      <c r="AK61" s="5">
        <v>0</v>
      </c>
    </row>
    <row r="62" spans="4:37">
      <c r="D62" s="17" t="s">
        <v>116</v>
      </c>
      <c r="E62" s="27"/>
      <c r="F62" s="27"/>
      <c r="G62" s="27"/>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13"/>
        <v>0</v>
      </c>
      <c r="Z62" s="5"/>
      <c r="AA62" s="5"/>
      <c r="AB62" s="5"/>
      <c r="AC62" s="5"/>
      <c r="AD62" s="5"/>
      <c r="AE62" s="17" t="s">
        <v>116</v>
      </c>
      <c r="AF62" s="8"/>
      <c r="AG62" s="5">
        <v>0</v>
      </c>
      <c r="AH62" s="5">
        <v>0</v>
      </c>
      <c r="AI62" s="5">
        <v>0</v>
      </c>
      <c r="AJ62" s="5">
        <v>0</v>
      </c>
      <c r="AK62" s="5">
        <v>0</v>
      </c>
    </row>
    <row r="63" spans="4:37">
      <c r="D63" s="17" t="s">
        <v>117</v>
      </c>
      <c r="E63" s="27"/>
      <c r="F63" s="27"/>
      <c r="G63" s="27"/>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13"/>
        <v>0</v>
      </c>
      <c r="Z63" s="5"/>
      <c r="AA63" s="5"/>
      <c r="AB63" s="5"/>
      <c r="AC63" s="5"/>
      <c r="AD63" s="5"/>
      <c r="AE63" s="17" t="s">
        <v>117</v>
      </c>
      <c r="AF63" s="8"/>
      <c r="AG63" s="5">
        <v>0</v>
      </c>
      <c r="AH63" s="5">
        <v>0</v>
      </c>
      <c r="AI63" s="5">
        <v>0</v>
      </c>
      <c r="AJ63" s="5">
        <v>0</v>
      </c>
      <c r="AK63" s="5">
        <v>0</v>
      </c>
    </row>
    <row r="64" spans="4:37">
      <c r="D64" s="17" t="s">
        <v>118</v>
      </c>
      <c r="E64" s="27"/>
      <c r="F64" s="27"/>
      <c r="G64" s="27"/>
      <c r="H64" s="4">
        <v>33</v>
      </c>
      <c r="I64" s="4">
        <v>0</v>
      </c>
      <c r="J64" s="4">
        <v>0</v>
      </c>
      <c r="K64" s="4">
        <v>0</v>
      </c>
      <c r="L64" s="4">
        <v>0</v>
      </c>
      <c r="M64" s="4">
        <v>0</v>
      </c>
      <c r="N64" s="4">
        <v>0</v>
      </c>
      <c r="O64" s="4">
        <v>0</v>
      </c>
      <c r="P64" s="4">
        <v>0</v>
      </c>
      <c r="Q64" s="4">
        <v>0</v>
      </c>
      <c r="R64" s="4">
        <v>0</v>
      </c>
      <c r="S64" s="4">
        <v>0</v>
      </c>
      <c r="T64" s="4">
        <v>0</v>
      </c>
      <c r="U64" s="4">
        <v>0</v>
      </c>
      <c r="V64" s="4">
        <v>0</v>
      </c>
      <c r="W64" s="5">
        <v>0</v>
      </c>
      <c r="X64" s="5">
        <v>0</v>
      </c>
      <c r="Y64" s="3">
        <f t="shared" si="13"/>
        <v>0</v>
      </c>
      <c r="Z64" s="5"/>
      <c r="AA64" s="5"/>
      <c r="AB64" s="5"/>
      <c r="AC64" s="5"/>
      <c r="AD64" s="5"/>
      <c r="AE64" s="17" t="s">
        <v>118</v>
      </c>
      <c r="AF64" s="8"/>
      <c r="AG64" s="5">
        <v>0</v>
      </c>
      <c r="AH64" s="5">
        <v>0</v>
      </c>
      <c r="AI64" s="5">
        <v>0</v>
      </c>
      <c r="AJ64" s="5">
        <v>0</v>
      </c>
      <c r="AK64" s="5">
        <v>0</v>
      </c>
    </row>
    <row r="65" spans="4:37">
      <c r="D65" s="17" t="s">
        <v>119</v>
      </c>
      <c r="E65" s="27"/>
      <c r="F65" s="27"/>
      <c r="G65" s="27"/>
      <c r="H65" s="4">
        <v>30562</v>
      </c>
      <c r="I65" s="4">
        <v>74863</v>
      </c>
      <c r="J65" s="4">
        <v>54252</v>
      </c>
      <c r="K65" s="4">
        <v>44153</v>
      </c>
      <c r="L65" s="4">
        <v>44748</v>
      </c>
      <c r="M65" s="4">
        <v>67365</v>
      </c>
      <c r="N65" s="4">
        <v>56645</v>
      </c>
      <c r="O65" s="4">
        <v>5410</v>
      </c>
      <c r="P65" s="4">
        <v>2443</v>
      </c>
      <c r="Q65" s="4">
        <v>846</v>
      </c>
      <c r="R65" s="4">
        <v>843</v>
      </c>
      <c r="S65" s="4">
        <v>837</v>
      </c>
      <c r="T65" s="4">
        <v>837</v>
      </c>
      <c r="U65" s="4">
        <v>837</v>
      </c>
      <c r="V65" s="4">
        <v>837</v>
      </c>
      <c r="W65" s="4">
        <v>837</v>
      </c>
      <c r="X65" s="5">
        <v>837</v>
      </c>
      <c r="Y65" s="3">
        <f t="shared" si="13"/>
        <v>837</v>
      </c>
      <c r="Z65" s="5"/>
      <c r="AA65" s="5"/>
      <c r="AB65" s="5"/>
      <c r="AC65" s="5"/>
      <c r="AD65" s="5"/>
      <c r="AE65" s="17" t="s">
        <v>119</v>
      </c>
      <c r="AF65" s="8"/>
      <c r="AG65" s="5">
        <v>837</v>
      </c>
      <c r="AH65" s="5">
        <v>837</v>
      </c>
      <c r="AI65" s="5">
        <v>837</v>
      </c>
      <c r="AJ65" s="5">
        <v>837</v>
      </c>
      <c r="AK65" s="5">
        <v>837</v>
      </c>
    </row>
    <row r="66" spans="4:37">
      <c r="D66" s="17" t="s">
        <v>120</v>
      </c>
      <c r="E66" s="27"/>
      <c r="F66" s="27"/>
      <c r="G66" s="27"/>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13"/>
        <v>0</v>
      </c>
      <c r="Z66" s="5"/>
      <c r="AA66" s="5"/>
      <c r="AB66" s="5"/>
      <c r="AC66" s="5"/>
      <c r="AD66" s="5"/>
      <c r="AE66" s="17" t="s">
        <v>120</v>
      </c>
      <c r="AF66" s="8"/>
      <c r="AG66" s="5">
        <v>0</v>
      </c>
      <c r="AH66" s="5">
        <v>0</v>
      </c>
      <c r="AI66" s="5">
        <v>0</v>
      </c>
      <c r="AJ66" s="5">
        <v>0</v>
      </c>
      <c r="AK66" s="5">
        <v>0</v>
      </c>
    </row>
    <row r="67" spans="4:37">
      <c r="D67" s="17" t="s">
        <v>121</v>
      </c>
      <c r="E67" s="27"/>
      <c r="F67" s="27"/>
      <c r="G67" s="27"/>
      <c r="H67" s="5">
        <v>0</v>
      </c>
      <c r="I67" s="5">
        <v>0</v>
      </c>
      <c r="J67" s="4">
        <v>0</v>
      </c>
      <c r="K67" s="5">
        <v>0</v>
      </c>
      <c r="L67" s="5">
        <v>0</v>
      </c>
      <c r="M67" s="5">
        <v>0</v>
      </c>
      <c r="N67" s="5">
        <v>0</v>
      </c>
      <c r="O67" s="5">
        <v>0</v>
      </c>
      <c r="P67" s="5">
        <v>0</v>
      </c>
      <c r="Q67" s="5">
        <v>0</v>
      </c>
      <c r="R67" s="4">
        <v>0</v>
      </c>
      <c r="S67" s="5">
        <v>0</v>
      </c>
      <c r="T67" s="5">
        <v>0</v>
      </c>
      <c r="U67" s="5">
        <v>0</v>
      </c>
      <c r="V67" s="5">
        <v>0</v>
      </c>
      <c r="W67" s="5">
        <v>0</v>
      </c>
      <c r="X67" s="5">
        <v>0</v>
      </c>
      <c r="Y67" s="3">
        <f t="shared" si="13"/>
        <v>0</v>
      </c>
      <c r="Z67" s="5"/>
      <c r="AA67" s="5"/>
      <c r="AB67" s="5"/>
      <c r="AC67" s="5"/>
      <c r="AD67" s="5"/>
      <c r="AE67" s="17" t="s">
        <v>121</v>
      </c>
      <c r="AF67" s="8"/>
      <c r="AG67" s="5">
        <v>0</v>
      </c>
      <c r="AH67" s="5">
        <v>0</v>
      </c>
      <c r="AI67" s="5">
        <v>0</v>
      </c>
      <c r="AJ67" s="5">
        <v>0</v>
      </c>
      <c r="AK67" s="5">
        <v>0</v>
      </c>
    </row>
    <row r="68" spans="4:37">
      <c r="D68" s="17" t="s">
        <v>122</v>
      </c>
      <c r="E68" s="27"/>
      <c r="F68" s="27"/>
      <c r="G68" s="27"/>
      <c r="H68" s="5">
        <v>314</v>
      </c>
      <c r="I68" s="5">
        <v>645</v>
      </c>
      <c r="J68" s="5">
        <v>0</v>
      </c>
      <c r="K68" s="5">
        <v>0</v>
      </c>
      <c r="L68" s="5">
        <v>21</v>
      </c>
      <c r="M68" s="5">
        <v>12</v>
      </c>
      <c r="N68" s="5">
        <v>59</v>
      </c>
      <c r="O68" s="5">
        <v>0</v>
      </c>
      <c r="P68" s="5">
        <v>0</v>
      </c>
      <c r="Q68" s="5">
        <v>0</v>
      </c>
      <c r="R68" s="4">
        <v>0</v>
      </c>
      <c r="S68" s="4">
        <v>0</v>
      </c>
      <c r="T68" s="4">
        <v>0</v>
      </c>
      <c r="U68" s="4">
        <v>0</v>
      </c>
      <c r="V68" s="4">
        <v>0</v>
      </c>
      <c r="W68" s="5">
        <v>0</v>
      </c>
      <c r="X68" s="5">
        <v>0</v>
      </c>
      <c r="Y68" s="3">
        <f t="shared" si="13"/>
        <v>0</v>
      </c>
      <c r="Z68" s="5"/>
      <c r="AA68" s="5"/>
      <c r="AB68" s="5"/>
      <c r="AC68" s="5"/>
      <c r="AD68" s="5"/>
      <c r="AE68" s="17" t="s">
        <v>122</v>
      </c>
      <c r="AF68" s="8"/>
      <c r="AG68" s="5">
        <v>0</v>
      </c>
      <c r="AH68" s="5">
        <v>0</v>
      </c>
      <c r="AI68" s="5">
        <v>0</v>
      </c>
      <c r="AJ68" s="5">
        <v>0</v>
      </c>
      <c r="AK68" s="5">
        <v>0</v>
      </c>
    </row>
    <row r="69" spans="4:37">
      <c r="D69" s="17" t="s">
        <v>123</v>
      </c>
      <c r="E69" s="27"/>
      <c r="F69" s="27"/>
      <c r="G69" s="27"/>
      <c r="H69" s="4">
        <v>0</v>
      </c>
      <c r="I69" s="4">
        <v>0</v>
      </c>
      <c r="J69" s="4">
        <v>0</v>
      </c>
      <c r="K69" s="4">
        <v>0</v>
      </c>
      <c r="L69" s="4">
        <v>0</v>
      </c>
      <c r="M69" s="4">
        <v>0</v>
      </c>
      <c r="N69" s="4">
        <v>0</v>
      </c>
      <c r="O69" s="5">
        <v>0</v>
      </c>
      <c r="P69" s="5">
        <v>0</v>
      </c>
      <c r="Q69" s="5">
        <v>0</v>
      </c>
      <c r="R69" s="5">
        <v>0</v>
      </c>
      <c r="S69" s="5">
        <v>0</v>
      </c>
      <c r="T69" s="5">
        <v>0</v>
      </c>
      <c r="U69" s="5">
        <v>0</v>
      </c>
      <c r="V69" s="5">
        <v>0</v>
      </c>
      <c r="W69" s="5">
        <v>0</v>
      </c>
      <c r="X69" s="5">
        <v>0</v>
      </c>
      <c r="Y69" s="3">
        <f t="shared" si="13"/>
        <v>0</v>
      </c>
      <c r="Z69" s="5"/>
      <c r="AA69" s="5"/>
      <c r="AB69" s="5"/>
      <c r="AC69" s="5"/>
      <c r="AD69" s="5"/>
      <c r="AE69" s="17" t="s">
        <v>123</v>
      </c>
      <c r="AF69" s="8"/>
      <c r="AG69" s="5">
        <v>0</v>
      </c>
      <c r="AH69" s="5">
        <v>0</v>
      </c>
      <c r="AI69" s="5">
        <v>0</v>
      </c>
      <c r="AJ69" s="5">
        <v>0</v>
      </c>
      <c r="AK69" s="5">
        <v>0</v>
      </c>
    </row>
    <row r="70" spans="4:37">
      <c r="D70" s="17" t="s">
        <v>124</v>
      </c>
      <c r="E70" s="27"/>
      <c r="F70" s="27"/>
      <c r="G70" s="27"/>
      <c r="H70" s="4">
        <v>0</v>
      </c>
      <c r="I70" s="4">
        <v>0</v>
      </c>
      <c r="J70" s="4">
        <v>0</v>
      </c>
      <c r="K70" s="5">
        <v>0</v>
      </c>
      <c r="L70" s="5">
        <v>0</v>
      </c>
      <c r="M70" s="5">
        <v>0</v>
      </c>
      <c r="N70" s="5">
        <v>0</v>
      </c>
      <c r="O70" s="5">
        <v>0</v>
      </c>
      <c r="P70" s="5">
        <v>0</v>
      </c>
      <c r="Q70" s="5">
        <v>0</v>
      </c>
      <c r="R70" s="5">
        <v>0</v>
      </c>
      <c r="S70" s="5">
        <v>0</v>
      </c>
      <c r="T70" s="5">
        <v>0</v>
      </c>
      <c r="U70" s="5">
        <v>0</v>
      </c>
      <c r="V70" s="5">
        <v>0</v>
      </c>
      <c r="W70" s="5">
        <v>0</v>
      </c>
      <c r="X70" s="5">
        <v>0</v>
      </c>
      <c r="Y70" s="3">
        <f t="shared" si="13"/>
        <v>0</v>
      </c>
      <c r="Z70" s="5"/>
      <c r="AA70" s="5"/>
      <c r="AB70" s="5"/>
      <c r="AC70" s="5"/>
      <c r="AD70" s="5"/>
      <c r="AE70" s="17" t="s">
        <v>124</v>
      </c>
      <c r="AF70" s="8"/>
      <c r="AG70" s="5">
        <v>0</v>
      </c>
      <c r="AH70" s="5">
        <v>0</v>
      </c>
      <c r="AI70" s="5">
        <v>0</v>
      </c>
      <c r="AJ70" s="5">
        <v>0</v>
      </c>
      <c r="AK70" s="5">
        <v>0</v>
      </c>
    </row>
    <row r="71" spans="4:37">
      <c r="D71" s="17" t="s">
        <v>125</v>
      </c>
      <c r="E71" s="27"/>
      <c r="F71" s="27"/>
      <c r="G71" s="27"/>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13"/>
        <v>0</v>
      </c>
      <c r="Z71" s="5"/>
      <c r="AA71" s="5"/>
      <c r="AB71" s="5"/>
      <c r="AC71" s="5"/>
      <c r="AD71" s="5"/>
      <c r="AE71" s="17" t="s">
        <v>125</v>
      </c>
      <c r="AF71" s="8"/>
      <c r="AG71" s="5">
        <v>0</v>
      </c>
      <c r="AH71" s="5">
        <v>0</v>
      </c>
      <c r="AI71" s="5">
        <v>0</v>
      </c>
      <c r="AJ71" s="5">
        <v>0</v>
      </c>
      <c r="AK71" s="5">
        <v>0</v>
      </c>
    </row>
    <row r="72" spans="4:37">
      <c r="D72" s="13" t="s">
        <v>126</v>
      </c>
      <c r="E72" s="23"/>
      <c r="F72" s="23"/>
      <c r="G72" s="23"/>
      <c r="H72" s="3">
        <v>109315</v>
      </c>
      <c r="I72" s="3">
        <v>136123</v>
      </c>
      <c r="J72" s="3">
        <v>381205</v>
      </c>
      <c r="K72" s="3">
        <v>405279</v>
      </c>
      <c r="L72" s="3">
        <v>413513</v>
      </c>
      <c r="M72" s="3">
        <v>433590</v>
      </c>
      <c r="N72" s="3">
        <v>457348</v>
      </c>
      <c r="O72" s="3">
        <v>487438</v>
      </c>
      <c r="P72" s="3">
        <v>502092</v>
      </c>
      <c r="Q72" s="3">
        <v>504347</v>
      </c>
      <c r="R72" s="3">
        <v>540235</v>
      </c>
      <c r="S72" s="3">
        <v>615948</v>
      </c>
      <c r="T72" s="3">
        <v>738807</v>
      </c>
      <c r="U72" s="3">
        <v>822020</v>
      </c>
      <c r="V72" s="3">
        <v>834522</v>
      </c>
      <c r="W72" s="3">
        <v>1079308</v>
      </c>
      <c r="X72" s="3">
        <v>1369091</v>
      </c>
      <c r="Y72" s="3">
        <f t="shared" si="13"/>
        <v>2621695</v>
      </c>
      <c r="Z72" s="3"/>
      <c r="AA72" s="3"/>
      <c r="AB72" s="3"/>
      <c r="AC72" s="3"/>
      <c r="AD72" s="3"/>
      <c r="AE72" s="13" t="s">
        <v>126</v>
      </c>
      <c r="AF72" s="8"/>
      <c r="AG72" s="3">
        <v>822020</v>
      </c>
      <c r="AH72" s="3">
        <v>834522</v>
      </c>
      <c r="AI72" s="3">
        <v>1079308</v>
      </c>
      <c r="AJ72" s="3">
        <v>1369091</v>
      </c>
      <c r="AK72" s="3">
        <v>2621695</v>
      </c>
    </row>
    <row r="73" spans="4:37">
      <c r="D73" s="14" t="s">
        <v>127</v>
      </c>
      <c r="E73" s="24"/>
      <c r="F73" s="24"/>
      <c r="G73" s="24"/>
      <c r="H73" s="4">
        <v>109315</v>
      </c>
      <c r="I73" s="4">
        <v>136123</v>
      </c>
      <c r="J73" s="4">
        <v>381205</v>
      </c>
      <c r="K73" s="4">
        <v>405279</v>
      </c>
      <c r="L73" s="4">
        <v>413513</v>
      </c>
      <c r="M73" s="4">
        <v>433590</v>
      </c>
      <c r="N73" s="4">
        <v>457348</v>
      </c>
      <c r="O73" s="4">
        <v>487438</v>
      </c>
      <c r="P73" s="4">
        <v>502092</v>
      </c>
      <c r="Q73" s="4">
        <v>504347</v>
      </c>
      <c r="R73" s="4">
        <v>540235</v>
      </c>
      <c r="S73" s="4">
        <v>615948</v>
      </c>
      <c r="T73" s="4">
        <v>738807</v>
      </c>
      <c r="U73" s="4">
        <v>822020</v>
      </c>
      <c r="V73" s="4">
        <v>834522</v>
      </c>
      <c r="W73" s="4">
        <v>1079308</v>
      </c>
      <c r="X73" s="4">
        <v>1369091</v>
      </c>
      <c r="Y73" s="3">
        <f t="shared" si="13"/>
        <v>2621695</v>
      </c>
      <c r="Z73" s="4"/>
      <c r="AA73" s="4"/>
      <c r="AB73" s="4"/>
      <c r="AC73" s="4"/>
      <c r="AD73" s="4"/>
      <c r="AE73" s="14" t="s">
        <v>127</v>
      </c>
      <c r="AF73" s="8"/>
      <c r="AG73" s="4">
        <v>822020</v>
      </c>
      <c r="AH73" s="4">
        <v>834522</v>
      </c>
      <c r="AI73" s="4">
        <v>1079308</v>
      </c>
      <c r="AJ73" s="4">
        <v>1369091</v>
      </c>
      <c r="AK73" s="4">
        <v>2621695</v>
      </c>
    </row>
    <row r="74" spans="4:37">
      <c r="D74" s="14" t="s">
        <v>128</v>
      </c>
      <c r="E74" s="24"/>
      <c r="F74" s="24"/>
      <c r="G74" s="24"/>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3">
        <f t="shared" si="13"/>
        <v>0</v>
      </c>
      <c r="Z74" s="5"/>
      <c r="AA74" s="5"/>
      <c r="AB74" s="5"/>
      <c r="AC74" s="5"/>
      <c r="AD74" s="5"/>
      <c r="AE74" s="14" t="s">
        <v>128</v>
      </c>
      <c r="AF74" s="8"/>
      <c r="AG74" s="5">
        <v>0</v>
      </c>
      <c r="AH74" s="5">
        <v>0</v>
      </c>
      <c r="AI74" s="5">
        <v>0</v>
      </c>
      <c r="AJ74" s="5">
        <v>0</v>
      </c>
      <c r="AK74" s="5">
        <v>0</v>
      </c>
    </row>
    <row r="75" spans="4:37">
      <c r="D75" s="16" t="s">
        <v>129</v>
      </c>
      <c r="E75" s="26"/>
      <c r="F75" s="26"/>
      <c r="G75" s="26"/>
      <c r="H75" s="3">
        <v>327500</v>
      </c>
      <c r="I75" s="3">
        <v>440477</v>
      </c>
      <c r="J75" s="3">
        <v>802647</v>
      </c>
      <c r="K75" s="3">
        <v>895160</v>
      </c>
      <c r="L75" s="3">
        <v>1049313</v>
      </c>
      <c r="M75" s="3">
        <v>1170010</v>
      </c>
      <c r="N75" s="3">
        <v>1399951</v>
      </c>
      <c r="O75" s="3">
        <v>1531241</v>
      </c>
      <c r="P75" s="3">
        <v>1772437</v>
      </c>
      <c r="Q75" s="3">
        <v>2284363</v>
      </c>
      <c r="R75" s="3">
        <v>1986457</v>
      </c>
      <c r="S75" s="3">
        <v>2096851</v>
      </c>
      <c r="T75" s="3">
        <v>2380850</v>
      </c>
      <c r="U75" s="3">
        <v>2739794</v>
      </c>
      <c r="V75" s="3">
        <v>3014717</v>
      </c>
      <c r="W75" s="3">
        <v>4026012</v>
      </c>
      <c r="X75" s="3">
        <v>5392297</v>
      </c>
      <c r="Y75" s="3">
        <f t="shared" si="13"/>
        <v>6716483</v>
      </c>
      <c r="Z75" s="3"/>
      <c r="AA75" s="3"/>
      <c r="AB75" s="3"/>
      <c r="AC75" s="3"/>
      <c r="AD75" s="3"/>
      <c r="AE75" s="16" t="s">
        <v>129</v>
      </c>
      <c r="AF75" s="8"/>
      <c r="AG75" s="3">
        <v>2739794</v>
      </c>
      <c r="AH75" s="3">
        <v>3014717</v>
      </c>
      <c r="AI75" s="3">
        <v>4026012</v>
      </c>
      <c r="AJ75" s="3">
        <v>5392297</v>
      </c>
      <c r="AK75" s="3">
        <v>6716483</v>
      </c>
    </row>
    <row r="76" spans="4:37">
      <c r="H76" s="1"/>
      <c r="I76" s="1"/>
      <c r="J76" s="1"/>
      <c r="K76" s="1"/>
      <c r="L76" s="1"/>
      <c r="M76" s="1"/>
      <c r="N76" s="1"/>
      <c r="O76" s="1"/>
      <c r="P76" s="1"/>
      <c r="Q76" s="1"/>
      <c r="R76" s="1"/>
      <c r="S76" s="1"/>
      <c r="T76" s="1"/>
      <c r="X76" s="1"/>
      <c r="Y76" s="3">
        <f t="shared" si="13"/>
        <v>0</v>
      </c>
      <c r="Z76" s="1"/>
      <c r="AA76" s="1"/>
      <c r="AB76" s="1"/>
      <c r="AC76" s="1"/>
      <c r="AD76" s="1"/>
      <c r="AE76" s="1"/>
    </row>
    <row r="77" spans="4:37">
      <c r="D77" s="16" t="s">
        <v>130</v>
      </c>
      <c r="E77" s="26"/>
      <c r="F77" s="26"/>
      <c r="G77" s="26"/>
      <c r="H77" s="3">
        <v>442253</v>
      </c>
      <c r="I77" s="3">
        <v>580215</v>
      </c>
      <c r="J77" s="3">
        <v>795392</v>
      </c>
      <c r="K77" s="3">
        <v>838088</v>
      </c>
      <c r="L77" s="3">
        <v>1051583</v>
      </c>
      <c r="M77" s="3">
        <v>1369867</v>
      </c>
      <c r="N77" s="3">
        <v>1748451</v>
      </c>
      <c r="O77" s="3">
        <v>2073567</v>
      </c>
      <c r="P77" s="3">
        <v>2297283</v>
      </c>
      <c r="Q77" s="3">
        <v>2600175</v>
      </c>
      <c r="R77" s="3">
        <v>2662967</v>
      </c>
      <c r="S77" s="3">
        <v>2940839</v>
      </c>
      <c r="T77" s="3">
        <v>3275137</v>
      </c>
      <c r="U77" s="3">
        <v>3637105</v>
      </c>
      <c r="V77" s="3">
        <v>4266942</v>
      </c>
      <c r="W77" s="3">
        <v>4931403</v>
      </c>
      <c r="X77" s="3">
        <v>5719832</v>
      </c>
      <c r="Y77" s="3">
        <f t="shared" si="13"/>
        <v>6927564</v>
      </c>
      <c r="Z77" s="3"/>
      <c r="AA77" s="3"/>
      <c r="AB77" s="3"/>
      <c r="AC77" s="3"/>
      <c r="AD77" s="3"/>
      <c r="AE77" s="16" t="s">
        <v>130</v>
      </c>
      <c r="AF77" s="8"/>
      <c r="AG77" s="3">
        <v>3637105</v>
      </c>
      <c r="AH77" s="3">
        <v>4266942</v>
      </c>
      <c r="AI77" s="3">
        <v>4931403</v>
      </c>
      <c r="AJ77" s="3">
        <v>5719832</v>
      </c>
      <c r="AK77" s="3">
        <v>6927564</v>
      </c>
    </row>
    <row r="78" spans="4:37">
      <c r="D78" s="16" t="s">
        <v>131</v>
      </c>
      <c r="E78" s="26"/>
      <c r="F78" s="26"/>
      <c r="G78" s="26"/>
      <c r="H78" s="3">
        <v>1036</v>
      </c>
      <c r="I78" s="3">
        <v>6762</v>
      </c>
      <c r="J78" s="3">
        <v>7330</v>
      </c>
      <c r="K78" s="3">
        <v>643</v>
      </c>
      <c r="L78" s="3">
        <v>769</v>
      </c>
      <c r="M78" s="3">
        <v>7052</v>
      </c>
      <c r="N78" s="3">
        <v>765</v>
      </c>
      <c r="O78" s="3">
        <v>19477</v>
      </c>
      <c r="P78" s="3">
        <v>3881</v>
      </c>
      <c r="Q78" s="3">
        <v>654</v>
      </c>
      <c r="R78" s="3">
        <v>3526</v>
      </c>
      <c r="S78" s="3">
        <v>1383</v>
      </c>
      <c r="T78" s="3">
        <v>4900</v>
      </c>
      <c r="U78" s="3">
        <v>15841</v>
      </c>
      <c r="V78" s="3">
        <v>11183</v>
      </c>
      <c r="W78" s="3">
        <v>8956</v>
      </c>
      <c r="X78" s="3">
        <v>10764</v>
      </c>
      <c r="Y78" s="3">
        <f t="shared" si="13"/>
        <v>18327</v>
      </c>
      <c r="Z78" s="3"/>
      <c r="AA78" s="3"/>
      <c r="AB78" s="3"/>
      <c r="AC78" s="3"/>
      <c r="AD78" s="3"/>
      <c r="AE78" s="16" t="s">
        <v>131</v>
      </c>
      <c r="AF78" s="8"/>
      <c r="AG78" s="3">
        <v>15841</v>
      </c>
      <c r="AH78" s="3">
        <v>11183</v>
      </c>
      <c r="AI78" s="3">
        <v>8956</v>
      </c>
      <c r="AJ78" s="3">
        <v>10764</v>
      </c>
      <c r="AK78" s="3">
        <v>18327</v>
      </c>
    </row>
    <row r="79" spans="4:37">
      <c r="D79" s="16" t="s">
        <v>132</v>
      </c>
      <c r="E79" s="26"/>
      <c r="F79" s="26"/>
      <c r="G79" s="26"/>
      <c r="H79" s="3">
        <v>441217</v>
      </c>
      <c r="I79" s="3">
        <v>573453</v>
      </c>
      <c r="J79" s="3">
        <v>788063</v>
      </c>
      <c r="K79" s="3">
        <v>837445</v>
      </c>
      <c r="L79" s="3">
        <v>1050814</v>
      </c>
      <c r="M79" s="3">
        <v>1362815</v>
      </c>
      <c r="N79" s="3">
        <v>1747686</v>
      </c>
      <c r="O79" s="3">
        <v>2054090</v>
      </c>
      <c r="P79" s="3">
        <v>2293403</v>
      </c>
      <c r="Q79" s="3">
        <v>2599521</v>
      </c>
      <c r="R79" s="3">
        <v>2659440</v>
      </c>
      <c r="S79" s="3">
        <v>2939456</v>
      </c>
      <c r="T79" s="3">
        <v>3270237</v>
      </c>
      <c r="U79" s="3">
        <v>3621264</v>
      </c>
      <c r="V79" s="3">
        <v>4255760</v>
      </c>
      <c r="W79" s="3">
        <v>4922447</v>
      </c>
      <c r="X79" s="3">
        <v>5709068</v>
      </c>
      <c r="Y79" s="3">
        <f t="shared" si="13"/>
        <v>6909236</v>
      </c>
      <c r="Z79" s="3"/>
      <c r="AA79" s="3"/>
      <c r="AB79" s="3"/>
      <c r="AC79" s="3"/>
      <c r="AD79" s="3"/>
      <c r="AE79" s="16" t="s">
        <v>132</v>
      </c>
      <c r="AF79" s="8"/>
      <c r="AG79" s="3">
        <v>3621264</v>
      </c>
      <c r="AH79" s="3">
        <v>4255760</v>
      </c>
      <c r="AI79" s="3">
        <v>4922447</v>
      </c>
      <c r="AJ79" s="3">
        <v>5709068</v>
      </c>
      <c r="AK79" s="3">
        <v>6909236</v>
      </c>
    </row>
    <row r="80" spans="4:37">
      <c r="D80" s="16" t="s">
        <v>133</v>
      </c>
      <c r="E80" s="26"/>
      <c r="F80" s="26"/>
      <c r="G80" s="26"/>
      <c r="H80" s="3">
        <v>343347</v>
      </c>
      <c r="I80" s="3">
        <v>455107</v>
      </c>
      <c r="J80" s="3">
        <v>637125</v>
      </c>
      <c r="K80" s="3">
        <v>608610</v>
      </c>
      <c r="L80" s="3">
        <v>829235</v>
      </c>
      <c r="M80" s="3">
        <v>1076732</v>
      </c>
      <c r="N80" s="3">
        <v>1300170</v>
      </c>
      <c r="O80" s="3">
        <v>1576709</v>
      </c>
      <c r="P80" s="3">
        <v>1843734</v>
      </c>
      <c r="Q80" s="3">
        <v>2047705</v>
      </c>
      <c r="R80" s="3">
        <v>2177747</v>
      </c>
      <c r="S80" s="3">
        <v>2335742</v>
      </c>
      <c r="T80" s="3">
        <v>2372990</v>
      </c>
      <c r="U80" s="3">
        <v>2634666</v>
      </c>
      <c r="V80" s="3">
        <v>2966452</v>
      </c>
      <c r="W80" s="3">
        <v>3414541</v>
      </c>
      <c r="X80" s="3">
        <v>4027369</v>
      </c>
      <c r="Y80" s="3">
        <f t="shared" si="13"/>
        <v>5074555</v>
      </c>
      <c r="Z80" s="3"/>
      <c r="AA80" s="3"/>
      <c r="AB80" s="3"/>
      <c r="AC80" s="3"/>
      <c r="AD80" s="3"/>
      <c r="AE80" s="16" t="s">
        <v>133</v>
      </c>
      <c r="AF80" s="8"/>
      <c r="AG80" s="3">
        <v>2634666</v>
      </c>
      <c r="AH80" s="3">
        <v>2966452</v>
      </c>
      <c r="AI80" s="3">
        <v>3414541</v>
      </c>
      <c r="AJ80" s="3">
        <v>4027369</v>
      </c>
      <c r="AK80" s="3">
        <v>5074555</v>
      </c>
    </row>
    <row r="81" spans="4:37">
      <c r="D81" s="16" t="s">
        <v>134</v>
      </c>
      <c r="E81" s="26"/>
      <c r="F81" s="26"/>
      <c r="G81" s="26"/>
      <c r="H81" s="3">
        <v>97870</v>
      </c>
      <c r="I81" s="3">
        <v>118346</v>
      </c>
      <c r="J81" s="3">
        <v>150938</v>
      </c>
      <c r="K81" s="3">
        <v>228835</v>
      </c>
      <c r="L81" s="3">
        <v>221579</v>
      </c>
      <c r="M81" s="3">
        <v>286083</v>
      </c>
      <c r="N81" s="3">
        <v>447516</v>
      </c>
      <c r="O81" s="3">
        <v>477381</v>
      </c>
      <c r="P81" s="3">
        <v>449668</v>
      </c>
      <c r="Q81" s="3">
        <v>551816</v>
      </c>
      <c r="R81" s="3">
        <v>481693</v>
      </c>
      <c r="S81" s="3">
        <v>603714</v>
      </c>
      <c r="T81" s="3">
        <v>897247</v>
      </c>
      <c r="U81" s="3">
        <v>986597</v>
      </c>
      <c r="V81" s="3">
        <v>1289308</v>
      </c>
      <c r="W81" s="3">
        <v>1507906</v>
      </c>
      <c r="X81" s="3">
        <v>1681699</v>
      </c>
      <c r="Y81" s="3">
        <f t="shared" si="13"/>
        <v>1834681</v>
      </c>
      <c r="Z81" s="3"/>
      <c r="AA81" s="3"/>
      <c r="AB81" s="3"/>
      <c r="AC81" s="3"/>
      <c r="AD81" s="3"/>
      <c r="AE81" s="16" t="s">
        <v>134</v>
      </c>
      <c r="AF81" s="8"/>
      <c r="AG81" s="3">
        <v>986597</v>
      </c>
      <c r="AH81" s="3">
        <v>1289308</v>
      </c>
      <c r="AI81" s="3">
        <v>1507906</v>
      </c>
      <c r="AJ81" s="3">
        <v>1681699</v>
      </c>
      <c r="AK81" s="3">
        <v>1834681</v>
      </c>
    </row>
    <row r="82" spans="4:37">
      <c r="D82" s="16" t="s">
        <v>135</v>
      </c>
      <c r="E82" s="26"/>
      <c r="F82" s="26"/>
      <c r="G82" s="26"/>
      <c r="H82" s="3">
        <v>302</v>
      </c>
      <c r="I82" s="3">
        <v>847</v>
      </c>
      <c r="J82" s="3">
        <v>835</v>
      </c>
      <c r="K82" s="3">
        <v>3686</v>
      </c>
      <c r="L82" s="3">
        <v>4374</v>
      </c>
      <c r="M82" s="3">
        <v>6147</v>
      </c>
      <c r="N82" s="3">
        <v>7156</v>
      </c>
      <c r="O82" s="3">
        <v>19664</v>
      </c>
      <c r="P82" s="3">
        <v>59614</v>
      </c>
      <c r="Q82" s="3">
        <v>37869</v>
      </c>
      <c r="R82" s="3">
        <v>27999</v>
      </c>
      <c r="S82" s="3">
        <v>17837</v>
      </c>
      <c r="T82" s="3">
        <v>19075</v>
      </c>
      <c r="U82" s="3">
        <v>8934</v>
      </c>
      <c r="V82" s="3">
        <v>9062</v>
      </c>
      <c r="W82" s="2">
        <v>11130</v>
      </c>
      <c r="X82" s="3">
        <v>5894</v>
      </c>
      <c r="Y82" s="3">
        <f t="shared" si="13"/>
        <v>20263</v>
      </c>
      <c r="Z82" s="3"/>
      <c r="AA82" s="3"/>
      <c r="AB82" s="3"/>
      <c r="AC82" s="3"/>
      <c r="AD82" s="3"/>
      <c r="AE82" s="16" t="s">
        <v>135</v>
      </c>
      <c r="AF82" s="8"/>
      <c r="AG82" s="3">
        <v>8934</v>
      </c>
      <c r="AH82" s="3">
        <v>9062</v>
      </c>
      <c r="AI82" s="3">
        <v>11130</v>
      </c>
      <c r="AJ82" s="3">
        <v>5894</v>
      </c>
      <c r="AK82" s="3">
        <v>20263</v>
      </c>
    </row>
    <row r="83" spans="4:37">
      <c r="D83" s="12" t="s">
        <v>136</v>
      </c>
      <c r="E83" s="22"/>
      <c r="F83" s="22"/>
      <c r="G83" s="22"/>
      <c r="H83" s="3">
        <v>11396</v>
      </c>
      <c r="I83" s="3">
        <v>20587</v>
      </c>
      <c r="J83" s="3">
        <v>35192</v>
      </c>
      <c r="K83" s="3">
        <v>55598</v>
      </c>
      <c r="L83" s="3">
        <v>43412</v>
      </c>
      <c r="M83" s="3">
        <v>75902</v>
      </c>
      <c r="N83" s="3">
        <v>128711</v>
      </c>
      <c r="O83" s="3">
        <v>92956</v>
      </c>
      <c r="P83" s="3">
        <v>66466</v>
      </c>
      <c r="Q83" s="3">
        <v>77000</v>
      </c>
      <c r="R83" s="3">
        <v>64871</v>
      </c>
      <c r="S83" s="3">
        <v>51209</v>
      </c>
      <c r="T83" s="3">
        <v>48003</v>
      </c>
      <c r="U83" s="3">
        <v>72146</v>
      </c>
      <c r="V83" s="3">
        <v>75647</v>
      </c>
      <c r="W83" s="3">
        <v>62427</v>
      </c>
      <c r="X83" s="3">
        <v>54994</v>
      </c>
      <c r="Y83" s="3">
        <f t="shared" si="13"/>
        <v>100262</v>
      </c>
      <c r="Z83" s="3"/>
      <c r="AA83" s="3"/>
      <c r="AB83" s="3"/>
      <c r="AC83" s="3"/>
      <c r="AD83" s="3"/>
      <c r="AE83" s="12" t="s">
        <v>136</v>
      </c>
      <c r="AF83" s="8"/>
      <c r="AG83" s="3">
        <v>72146</v>
      </c>
      <c r="AH83" s="3">
        <v>75647</v>
      </c>
      <c r="AI83" s="3">
        <v>62427</v>
      </c>
      <c r="AJ83" s="3">
        <v>54994</v>
      </c>
      <c r="AK83" s="3">
        <v>100262</v>
      </c>
    </row>
    <row r="84" spans="4:37">
      <c r="D84" s="18" t="s">
        <v>137</v>
      </c>
      <c r="E84" s="28"/>
      <c r="F84" s="28"/>
      <c r="G84" s="28"/>
      <c r="H84" s="3">
        <v>11396</v>
      </c>
      <c r="I84" s="3">
        <v>20587</v>
      </c>
      <c r="J84" s="3">
        <v>35192</v>
      </c>
      <c r="K84" s="3">
        <v>41905</v>
      </c>
      <c r="L84" s="3">
        <v>31760</v>
      </c>
      <c r="M84" s="3">
        <v>49035</v>
      </c>
      <c r="N84" s="3">
        <v>104430</v>
      </c>
      <c r="O84" s="3">
        <v>90756</v>
      </c>
      <c r="P84" s="3">
        <v>63652</v>
      </c>
      <c r="Q84" s="3">
        <v>67654</v>
      </c>
      <c r="R84" s="3">
        <v>47427</v>
      </c>
      <c r="S84" s="3">
        <v>43543</v>
      </c>
      <c r="T84" s="3">
        <v>47091</v>
      </c>
      <c r="U84" s="3">
        <v>60513</v>
      </c>
      <c r="V84" s="3">
        <v>73474</v>
      </c>
      <c r="W84" s="3">
        <v>59336</v>
      </c>
      <c r="X84" s="3">
        <v>52888</v>
      </c>
      <c r="Y84" s="3">
        <f t="shared" si="13"/>
        <v>68381</v>
      </c>
      <c r="Z84" s="3"/>
      <c r="AA84" s="3"/>
      <c r="AB84" s="3"/>
      <c r="AC84" s="3"/>
      <c r="AD84" s="3"/>
      <c r="AE84" s="18" t="s">
        <v>137</v>
      </c>
      <c r="AF84" s="8"/>
      <c r="AG84" s="3">
        <v>60513</v>
      </c>
      <c r="AH84" s="3">
        <v>73474</v>
      </c>
      <c r="AI84" s="3">
        <v>59336</v>
      </c>
      <c r="AJ84" s="3">
        <v>52888</v>
      </c>
      <c r="AK84" s="3">
        <v>68381</v>
      </c>
    </row>
    <row r="85" spans="4:37" ht="30">
      <c r="D85" s="16" t="s">
        <v>138</v>
      </c>
      <c r="E85" s="26"/>
      <c r="F85" s="26"/>
      <c r="G85" s="26"/>
      <c r="H85" s="3">
        <v>0</v>
      </c>
      <c r="I85" s="3">
        <v>0</v>
      </c>
      <c r="J85" s="3">
        <v>0</v>
      </c>
      <c r="K85" s="2">
        <v>0</v>
      </c>
      <c r="L85" s="2">
        <v>0</v>
      </c>
      <c r="M85" s="2">
        <v>0</v>
      </c>
      <c r="N85" s="2">
        <v>0</v>
      </c>
      <c r="O85" s="2">
        <v>0</v>
      </c>
      <c r="P85" s="2">
        <v>0</v>
      </c>
      <c r="Q85" s="2">
        <v>0</v>
      </c>
      <c r="R85" s="3">
        <v>0</v>
      </c>
      <c r="S85" s="3">
        <v>0</v>
      </c>
      <c r="T85" s="3">
        <v>0</v>
      </c>
      <c r="U85" s="3">
        <v>0</v>
      </c>
      <c r="V85" s="3">
        <v>0</v>
      </c>
      <c r="W85" s="2">
        <v>0</v>
      </c>
      <c r="X85" s="2">
        <v>0</v>
      </c>
      <c r="Y85" s="3">
        <f t="shared" si="13"/>
        <v>0</v>
      </c>
      <c r="Z85" s="2"/>
      <c r="AA85" s="2"/>
      <c r="AB85" s="2"/>
      <c r="AC85" s="2"/>
      <c r="AD85" s="2"/>
      <c r="AE85" s="16" t="s">
        <v>138</v>
      </c>
      <c r="AF85" s="8"/>
      <c r="AG85" s="2">
        <v>0</v>
      </c>
      <c r="AH85" s="2">
        <v>0</v>
      </c>
      <c r="AI85" s="2">
        <v>0</v>
      </c>
      <c r="AJ85" s="2">
        <v>0</v>
      </c>
      <c r="AK85" s="2">
        <v>0</v>
      </c>
    </row>
    <row r="86" spans="4:37">
      <c r="D86" s="16" t="s">
        <v>139</v>
      </c>
      <c r="E86" s="26"/>
      <c r="F86" s="26"/>
      <c r="G86" s="26"/>
      <c r="H86" s="3">
        <v>31756</v>
      </c>
      <c r="I86" s="3">
        <v>34849</v>
      </c>
      <c r="J86" s="3">
        <v>44417</v>
      </c>
      <c r="K86" s="3">
        <v>83529</v>
      </c>
      <c r="L86" s="3">
        <v>99067</v>
      </c>
      <c r="M86" s="3">
        <v>125398</v>
      </c>
      <c r="N86" s="3">
        <v>153971</v>
      </c>
      <c r="O86" s="3">
        <v>213200</v>
      </c>
      <c r="P86" s="3">
        <v>246587</v>
      </c>
      <c r="Q86" s="3">
        <v>321038</v>
      </c>
      <c r="R86" s="3">
        <v>218553</v>
      </c>
      <c r="S86" s="3">
        <v>285040</v>
      </c>
      <c r="T86" s="3">
        <v>500922</v>
      </c>
      <c r="U86" s="3">
        <v>573632</v>
      </c>
      <c r="V86" s="3">
        <v>750068</v>
      </c>
      <c r="W86" s="3">
        <v>836341</v>
      </c>
      <c r="X86" s="3">
        <v>920550</v>
      </c>
      <c r="Y86" s="3">
        <f t="shared" si="13"/>
        <v>996656</v>
      </c>
      <c r="Z86" s="3"/>
      <c r="AA86" s="3"/>
      <c r="AB86" s="3"/>
      <c r="AC86" s="3"/>
      <c r="AD86" s="3"/>
      <c r="AE86" s="16" t="s">
        <v>139</v>
      </c>
      <c r="AF86" s="8"/>
      <c r="AG86" s="3">
        <v>573632</v>
      </c>
      <c r="AH86" s="3">
        <v>750068</v>
      </c>
      <c r="AI86" s="3">
        <v>836341</v>
      </c>
      <c r="AJ86" s="3">
        <v>920550</v>
      </c>
      <c r="AK86" s="3">
        <v>996656</v>
      </c>
    </row>
    <row r="87" spans="4:37">
      <c r="D87" s="16" t="s">
        <v>140</v>
      </c>
      <c r="E87" s="26"/>
      <c r="F87" s="26"/>
      <c r="G87" s="26"/>
      <c r="H87" s="3">
        <v>15437</v>
      </c>
      <c r="I87" s="3">
        <v>17539</v>
      </c>
      <c r="J87" s="3">
        <v>21292</v>
      </c>
      <c r="K87" s="3">
        <v>44887</v>
      </c>
      <c r="L87" s="3">
        <v>34920</v>
      </c>
      <c r="M87" s="3">
        <v>42582</v>
      </c>
      <c r="N87" s="3">
        <v>90067</v>
      </c>
      <c r="O87" s="3">
        <v>80567</v>
      </c>
      <c r="P87" s="3">
        <v>78032</v>
      </c>
      <c r="Q87" s="3">
        <v>93064</v>
      </c>
      <c r="R87" s="3">
        <v>101502</v>
      </c>
      <c r="S87" s="3">
        <v>96760</v>
      </c>
      <c r="T87" s="3">
        <v>99297</v>
      </c>
      <c r="U87" s="3">
        <v>116423</v>
      </c>
      <c r="V87" s="3">
        <v>112148</v>
      </c>
      <c r="W87" s="3">
        <v>184615</v>
      </c>
      <c r="X87" s="3">
        <v>210051</v>
      </c>
      <c r="Y87" s="3">
        <f t="shared" si="13"/>
        <v>147106</v>
      </c>
      <c r="Z87" s="3"/>
      <c r="AA87" s="3"/>
      <c r="AB87" s="3"/>
      <c r="AC87" s="3"/>
      <c r="AD87" s="3"/>
      <c r="AE87" s="16" t="s">
        <v>140</v>
      </c>
      <c r="AF87" s="8"/>
      <c r="AG87" s="3">
        <v>116423</v>
      </c>
      <c r="AH87" s="3">
        <v>112148</v>
      </c>
      <c r="AI87" s="3">
        <v>184615</v>
      </c>
      <c r="AJ87" s="3">
        <v>210051</v>
      </c>
      <c r="AK87" s="3">
        <v>147106</v>
      </c>
    </row>
    <row r="88" spans="4:37" ht="30">
      <c r="D88" s="16" t="s">
        <v>141</v>
      </c>
      <c r="E88" s="26"/>
      <c r="F88" s="26"/>
      <c r="G88" s="26"/>
      <c r="H88" s="3">
        <v>39584</v>
      </c>
      <c r="I88" s="3">
        <v>46218</v>
      </c>
      <c r="J88" s="3">
        <v>50872</v>
      </c>
      <c r="K88" s="3">
        <v>48507</v>
      </c>
      <c r="L88" s="3">
        <v>48554</v>
      </c>
      <c r="M88" s="3">
        <v>48348</v>
      </c>
      <c r="N88" s="3">
        <v>81923</v>
      </c>
      <c r="O88" s="3">
        <v>110322</v>
      </c>
      <c r="P88" s="3">
        <v>118197</v>
      </c>
      <c r="Q88" s="3">
        <v>98584</v>
      </c>
      <c r="R88" s="3">
        <v>124766</v>
      </c>
      <c r="S88" s="3">
        <v>188543</v>
      </c>
      <c r="T88" s="3">
        <v>268100</v>
      </c>
      <c r="U88" s="3">
        <v>233330</v>
      </c>
      <c r="V88" s="3">
        <v>360507</v>
      </c>
      <c r="W88" s="3">
        <v>435653</v>
      </c>
      <c r="X88" s="3">
        <v>501999</v>
      </c>
      <c r="Y88" s="3">
        <f t="shared" si="13"/>
        <v>610920</v>
      </c>
      <c r="Z88" s="3"/>
      <c r="AA88" s="3"/>
      <c r="AB88" s="3"/>
      <c r="AC88" s="3"/>
      <c r="AD88" s="3"/>
      <c r="AE88" s="16" t="s">
        <v>141</v>
      </c>
      <c r="AF88" s="8"/>
      <c r="AG88" s="3">
        <v>233330</v>
      </c>
      <c r="AH88" s="3">
        <v>360507</v>
      </c>
      <c r="AI88" s="3">
        <v>435653</v>
      </c>
      <c r="AJ88" s="3">
        <v>501999</v>
      </c>
      <c r="AK88" s="3">
        <v>610920</v>
      </c>
    </row>
    <row r="89" spans="4:37">
      <c r="D89" s="16" t="s">
        <v>142</v>
      </c>
      <c r="E89" s="26"/>
      <c r="F89" s="26"/>
      <c r="G89" s="26"/>
      <c r="H89" s="3">
        <v>736</v>
      </c>
      <c r="I89" s="3">
        <v>321</v>
      </c>
      <c r="J89" s="3">
        <v>2690</v>
      </c>
      <c r="K89" s="3">
        <v>431</v>
      </c>
      <c r="L89" s="3">
        <v>47</v>
      </c>
      <c r="M89" s="3">
        <v>704</v>
      </c>
      <c r="N89" s="3">
        <v>29724</v>
      </c>
      <c r="O89" s="3">
        <v>790</v>
      </c>
      <c r="P89" s="3">
        <v>3780</v>
      </c>
      <c r="Q89" s="3">
        <v>6640</v>
      </c>
      <c r="R89" s="3">
        <v>3013</v>
      </c>
      <c r="S89" s="3">
        <v>2395</v>
      </c>
      <c r="T89" s="3">
        <v>3606</v>
      </c>
      <c r="U89" s="3">
        <v>25852</v>
      </c>
      <c r="V89" s="3">
        <v>161148</v>
      </c>
      <c r="W89" s="2">
        <v>-10956</v>
      </c>
      <c r="X89" s="2">
        <v>964</v>
      </c>
      <c r="Y89" s="3">
        <f t="shared" si="13"/>
        <v>220</v>
      </c>
      <c r="Z89" s="2"/>
      <c r="AA89" s="2"/>
      <c r="AB89" s="2"/>
      <c r="AC89" s="2"/>
      <c r="AD89" s="2"/>
      <c r="AE89" s="16" t="s">
        <v>142</v>
      </c>
      <c r="AF89" s="8"/>
      <c r="AG89" s="3">
        <v>25852</v>
      </c>
      <c r="AH89" s="3">
        <v>161148</v>
      </c>
      <c r="AI89" s="3">
        <v>-10956</v>
      </c>
      <c r="AJ89" s="2">
        <v>964</v>
      </c>
      <c r="AK89" s="2">
        <v>220</v>
      </c>
    </row>
    <row r="90" spans="4:37">
      <c r="D90" s="16" t="s">
        <v>143</v>
      </c>
      <c r="E90" s="26"/>
      <c r="F90" s="26"/>
      <c r="G90" s="26"/>
      <c r="H90" s="3">
        <v>0</v>
      </c>
      <c r="I90" s="3">
        <v>0</v>
      </c>
      <c r="J90" s="3">
        <v>0</v>
      </c>
      <c r="K90" s="3">
        <v>33</v>
      </c>
      <c r="L90" s="3">
        <v>0</v>
      </c>
      <c r="M90" s="3">
        <v>0</v>
      </c>
      <c r="N90" s="3">
        <v>31631</v>
      </c>
      <c r="O90" s="3">
        <v>11257</v>
      </c>
      <c r="P90" s="3">
        <v>5593</v>
      </c>
      <c r="Q90" s="3">
        <v>16439</v>
      </c>
      <c r="R90" s="3">
        <v>1624</v>
      </c>
      <c r="S90" s="3">
        <v>2031</v>
      </c>
      <c r="T90" s="3">
        <v>523</v>
      </c>
      <c r="U90" s="3">
        <v>3</v>
      </c>
      <c r="V90" s="3">
        <v>360106</v>
      </c>
      <c r="W90" s="2">
        <v>809</v>
      </c>
      <c r="X90" s="3">
        <v>1341</v>
      </c>
      <c r="Y90" s="3">
        <f t="shared" si="13"/>
        <v>2297</v>
      </c>
      <c r="Z90" s="3"/>
      <c r="AA90" s="3"/>
      <c r="AB90" s="3"/>
      <c r="AC90" s="3"/>
      <c r="AD90" s="3"/>
      <c r="AE90" s="16" t="s">
        <v>143</v>
      </c>
      <c r="AF90" s="8"/>
      <c r="AG90" s="2">
        <v>3</v>
      </c>
      <c r="AH90" s="3">
        <v>360106</v>
      </c>
      <c r="AI90" s="2">
        <v>809</v>
      </c>
      <c r="AJ90" s="3">
        <v>1341</v>
      </c>
      <c r="AK90" s="3">
        <v>2297</v>
      </c>
    </row>
    <row r="91" spans="4:37">
      <c r="D91" s="16" t="s">
        <v>144</v>
      </c>
      <c r="E91" s="26"/>
      <c r="F91" s="26"/>
      <c r="G91" s="26"/>
      <c r="H91" s="3">
        <v>736</v>
      </c>
      <c r="I91" s="3">
        <v>321</v>
      </c>
      <c r="J91" s="3">
        <v>2690</v>
      </c>
      <c r="K91" s="3">
        <v>398</v>
      </c>
      <c r="L91" s="3">
        <v>47</v>
      </c>
      <c r="M91" s="3">
        <v>704</v>
      </c>
      <c r="N91" s="3">
        <v>-1907</v>
      </c>
      <c r="O91" s="3">
        <v>-10467</v>
      </c>
      <c r="P91" s="3">
        <v>-1813</v>
      </c>
      <c r="Q91" s="3">
        <v>-9800</v>
      </c>
      <c r="R91" s="3">
        <v>1389</v>
      </c>
      <c r="S91" s="3">
        <v>365</v>
      </c>
      <c r="T91" s="3">
        <v>3083</v>
      </c>
      <c r="U91" s="3">
        <v>25849</v>
      </c>
      <c r="V91" s="3">
        <v>-198958</v>
      </c>
      <c r="W91" s="2">
        <v>-11765</v>
      </c>
      <c r="X91" s="2">
        <v>-377</v>
      </c>
      <c r="Y91" s="3">
        <f t="shared" ref="Y91:Y153" si="14">AK91</f>
        <v>-2077</v>
      </c>
      <c r="Z91" s="2"/>
      <c r="AA91" s="2"/>
      <c r="AB91" s="2"/>
      <c r="AC91" s="2"/>
      <c r="AD91" s="2"/>
      <c r="AE91" s="16" t="s">
        <v>144</v>
      </c>
      <c r="AF91" s="8"/>
      <c r="AG91" s="3">
        <v>25849</v>
      </c>
      <c r="AH91" s="3">
        <v>-198958</v>
      </c>
      <c r="AI91" s="3">
        <v>-11765</v>
      </c>
      <c r="AJ91" s="2">
        <v>-377</v>
      </c>
      <c r="AK91" s="3">
        <v>-2077</v>
      </c>
    </row>
    <row r="92" spans="4:37">
      <c r="D92" s="16" t="s">
        <v>145</v>
      </c>
      <c r="E92" s="26"/>
      <c r="F92" s="26"/>
      <c r="G92" s="26"/>
      <c r="H92" s="3">
        <v>40321</v>
      </c>
      <c r="I92" s="3">
        <v>46539</v>
      </c>
      <c r="J92" s="3">
        <v>53561</v>
      </c>
      <c r="K92" s="3">
        <v>48906</v>
      </c>
      <c r="L92" s="3">
        <v>48601</v>
      </c>
      <c r="M92" s="3">
        <v>49052</v>
      </c>
      <c r="N92" s="3">
        <v>80016</v>
      </c>
      <c r="O92" s="3">
        <v>99855</v>
      </c>
      <c r="P92" s="3">
        <v>116384</v>
      </c>
      <c r="Q92" s="3">
        <v>88784</v>
      </c>
      <c r="R92" s="3">
        <v>126155</v>
      </c>
      <c r="S92" s="3">
        <v>188908</v>
      </c>
      <c r="T92" s="3">
        <v>271183</v>
      </c>
      <c r="U92" s="3">
        <v>259179</v>
      </c>
      <c r="V92" s="3">
        <v>161549</v>
      </c>
      <c r="W92" s="3">
        <v>423888</v>
      </c>
      <c r="X92" s="3">
        <v>501622</v>
      </c>
      <c r="Y92" s="3">
        <f t="shared" si="14"/>
        <v>608843</v>
      </c>
      <c r="Z92" s="3"/>
      <c r="AA92" s="3"/>
      <c r="AB92" s="3"/>
      <c r="AC92" s="3"/>
      <c r="AD92" s="3"/>
      <c r="AE92" s="16" t="s">
        <v>145</v>
      </c>
      <c r="AF92" s="8"/>
      <c r="AG92" s="3">
        <v>259179</v>
      </c>
      <c r="AH92" s="3">
        <v>161549</v>
      </c>
      <c r="AI92" s="3">
        <v>423888</v>
      </c>
      <c r="AJ92" s="3">
        <v>501622</v>
      </c>
      <c r="AK92" s="3">
        <v>608843</v>
      </c>
    </row>
    <row r="93" spans="4:37">
      <c r="D93" s="16" t="s">
        <v>146</v>
      </c>
      <c r="E93" s="26"/>
      <c r="F93" s="26"/>
      <c r="G93" s="26"/>
      <c r="H93" s="3">
        <v>0</v>
      </c>
      <c r="I93" s="3">
        <v>0</v>
      </c>
      <c r="J93" s="3">
        <v>0</v>
      </c>
      <c r="K93" s="3">
        <v>0</v>
      </c>
      <c r="L93" s="3">
        <v>12155</v>
      </c>
      <c r="M93" s="3">
        <v>12270</v>
      </c>
      <c r="N93" s="3">
        <v>20004</v>
      </c>
      <c r="O93" s="3">
        <v>25475</v>
      </c>
      <c r="P93" s="3">
        <v>30694</v>
      </c>
      <c r="Q93" s="3">
        <v>23142</v>
      </c>
      <c r="R93" s="3">
        <v>32294</v>
      </c>
      <c r="S93" s="3">
        <v>41852</v>
      </c>
      <c r="T93" s="3">
        <v>56869</v>
      </c>
      <c r="U93" s="3">
        <v>54852</v>
      </c>
      <c r="V93" s="3">
        <v>36379</v>
      </c>
      <c r="W93" s="3">
        <v>87806</v>
      </c>
      <c r="X93" s="3">
        <v>103380</v>
      </c>
      <c r="Y93" s="3">
        <f t="shared" si="14"/>
        <v>123015</v>
      </c>
      <c r="Z93" s="3"/>
      <c r="AA93" s="3"/>
      <c r="AB93" s="3"/>
      <c r="AC93" s="3"/>
      <c r="AD93" s="3"/>
      <c r="AE93" s="16" t="s">
        <v>146</v>
      </c>
      <c r="AF93" s="8"/>
      <c r="AG93" s="3">
        <v>54852</v>
      </c>
      <c r="AH93" s="3">
        <v>36379</v>
      </c>
      <c r="AI93" s="3">
        <v>87806</v>
      </c>
      <c r="AJ93" s="3">
        <v>103380</v>
      </c>
      <c r="AK93" s="3">
        <v>123015</v>
      </c>
    </row>
    <row r="94" spans="4:37">
      <c r="D94" s="16" t="s">
        <v>147</v>
      </c>
      <c r="E94" s="26"/>
      <c r="F94" s="26"/>
      <c r="G94" s="26"/>
      <c r="H94" s="3">
        <v>0</v>
      </c>
      <c r="I94" s="3">
        <v>0</v>
      </c>
      <c r="J94" s="3">
        <v>0</v>
      </c>
      <c r="K94" s="3">
        <v>0</v>
      </c>
      <c r="L94" s="3">
        <v>0</v>
      </c>
      <c r="M94" s="3">
        <v>0</v>
      </c>
      <c r="N94" s="3">
        <v>0</v>
      </c>
      <c r="O94" s="3">
        <v>0</v>
      </c>
      <c r="P94" s="3">
        <v>0</v>
      </c>
      <c r="Q94" s="3">
        <v>0</v>
      </c>
      <c r="R94" s="3">
        <v>0</v>
      </c>
      <c r="S94" s="3">
        <v>0</v>
      </c>
      <c r="T94" s="3">
        <v>0</v>
      </c>
      <c r="U94" s="3">
        <v>0</v>
      </c>
      <c r="V94" s="3">
        <v>0</v>
      </c>
      <c r="W94" s="2">
        <v>0</v>
      </c>
      <c r="X94" s="2">
        <v>0</v>
      </c>
      <c r="Y94" s="3">
        <f t="shared" si="14"/>
        <v>0</v>
      </c>
      <c r="Z94" s="2"/>
      <c r="AA94" s="2"/>
      <c r="AB94" s="2"/>
      <c r="AC94" s="2"/>
      <c r="AD94" s="2"/>
      <c r="AE94" s="16" t="s">
        <v>147</v>
      </c>
      <c r="AF94" s="8"/>
      <c r="AG94" s="2">
        <v>0</v>
      </c>
      <c r="AH94" s="2">
        <v>0</v>
      </c>
      <c r="AI94" s="2">
        <v>0</v>
      </c>
      <c r="AJ94" s="2">
        <v>0</v>
      </c>
      <c r="AK94" s="2">
        <v>0</v>
      </c>
    </row>
    <row r="95" spans="4:37">
      <c r="D95" s="16" t="s">
        <v>148</v>
      </c>
      <c r="E95" s="26"/>
      <c r="F95" s="26"/>
      <c r="G95" s="26"/>
      <c r="H95" s="3">
        <v>0</v>
      </c>
      <c r="I95" s="3">
        <v>0</v>
      </c>
      <c r="J95" s="3">
        <v>0</v>
      </c>
      <c r="K95" s="3">
        <v>0</v>
      </c>
      <c r="L95" s="3">
        <v>12155</v>
      </c>
      <c r="M95" s="3">
        <v>12270</v>
      </c>
      <c r="N95" s="3">
        <v>20004</v>
      </c>
      <c r="O95" s="3">
        <v>25475</v>
      </c>
      <c r="P95" s="3">
        <v>30694</v>
      </c>
      <c r="Q95" s="3">
        <v>23142</v>
      </c>
      <c r="R95" s="3">
        <v>32294</v>
      </c>
      <c r="S95" s="3">
        <v>41852</v>
      </c>
      <c r="T95" s="3">
        <v>56869</v>
      </c>
      <c r="U95" s="3">
        <v>54852</v>
      </c>
      <c r="V95" s="3">
        <v>36379</v>
      </c>
      <c r="W95" s="3">
        <v>87806</v>
      </c>
      <c r="X95" s="3">
        <v>103380</v>
      </c>
      <c r="Y95" s="3">
        <f t="shared" si="14"/>
        <v>123015</v>
      </c>
      <c r="Z95" s="3"/>
      <c r="AA95" s="3"/>
      <c r="AB95" s="3"/>
      <c r="AC95" s="3"/>
      <c r="AD95" s="3"/>
      <c r="AE95" s="16" t="s">
        <v>148</v>
      </c>
      <c r="AF95" s="8"/>
      <c r="AG95" s="3">
        <v>54852</v>
      </c>
      <c r="AH95" s="3">
        <v>36379</v>
      </c>
      <c r="AI95" s="3">
        <v>87806</v>
      </c>
      <c r="AJ95" s="3">
        <v>103380</v>
      </c>
      <c r="AK95" s="3">
        <v>123015</v>
      </c>
    </row>
    <row r="96" spans="4:37" ht="30">
      <c r="D96" s="16" t="s">
        <v>149</v>
      </c>
      <c r="E96" s="26"/>
      <c r="F96" s="26"/>
      <c r="G96" s="26"/>
      <c r="H96" s="3">
        <v>40321</v>
      </c>
      <c r="I96" s="3">
        <v>46539</v>
      </c>
      <c r="J96" s="3">
        <v>53561</v>
      </c>
      <c r="K96" s="3">
        <v>48906</v>
      </c>
      <c r="L96" s="3">
        <v>36445</v>
      </c>
      <c r="M96" s="3">
        <v>36781</v>
      </c>
      <c r="N96" s="3">
        <v>60012</v>
      </c>
      <c r="O96" s="3">
        <v>74379</v>
      </c>
      <c r="P96" s="3">
        <v>85690</v>
      </c>
      <c r="Q96" s="3">
        <v>65642</v>
      </c>
      <c r="R96" s="3">
        <v>93861</v>
      </c>
      <c r="S96" s="3">
        <v>147055</v>
      </c>
      <c r="T96" s="3">
        <v>214314</v>
      </c>
      <c r="U96" s="3">
        <v>204327</v>
      </c>
      <c r="V96" s="3">
        <v>125170</v>
      </c>
      <c r="W96" s="3">
        <v>336082</v>
      </c>
      <c r="X96" s="3">
        <v>398242</v>
      </c>
      <c r="Y96" s="3">
        <f t="shared" si="14"/>
        <v>485827</v>
      </c>
      <c r="Z96" s="3"/>
      <c r="AA96" s="3"/>
      <c r="AB96" s="3"/>
      <c r="AC96" s="3"/>
      <c r="AD96" s="3"/>
      <c r="AE96" s="16" t="s">
        <v>149</v>
      </c>
      <c r="AF96" s="8"/>
      <c r="AG96" s="3">
        <v>204327</v>
      </c>
      <c r="AH96" s="3">
        <v>125170</v>
      </c>
      <c r="AI96" s="3">
        <v>336082</v>
      </c>
      <c r="AJ96" s="3">
        <v>398242</v>
      </c>
      <c r="AK96" s="3">
        <v>485827</v>
      </c>
    </row>
    <row r="97" spans="4:37">
      <c r="D97" s="16" t="s">
        <v>150</v>
      </c>
      <c r="E97" s="26"/>
      <c r="F97" s="26"/>
      <c r="G97" s="26"/>
      <c r="H97" s="3">
        <v>0</v>
      </c>
      <c r="I97" s="3">
        <v>0</v>
      </c>
      <c r="J97" s="3">
        <v>0</v>
      </c>
      <c r="K97" s="3">
        <v>0</v>
      </c>
      <c r="L97" s="3">
        <v>0</v>
      </c>
      <c r="M97" s="3">
        <v>0</v>
      </c>
      <c r="N97" s="3">
        <v>0</v>
      </c>
      <c r="O97" s="3">
        <v>0</v>
      </c>
      <c r="P97" s="3">
        <v>0</v>
      </c>
      <c r="Q97" s="3">
        <v>0</v>
      </c>
      <c r="R97" s="3">
        <v>0</v>
      </c>
      <c r="S97" s="3">
        <v>0</v>
      </c>
      <c r="T97" s="3">
        <v>0</v>
      </c>
      <c r="U97" s="3">
        <v>0</v>
      </c>
      <c r="V97" s="3">
        <v>0</v>
      </c>
      <c r="W97" s="2">
        <v>0</v>
      </c>
      <c r="X97" s="2">
        <v>0</v>
      </c>
      <c r="Y97" s="3">
        <f t="shared" si="14"/>
        <v>0</v>
      </c>
      <c r="Z97" s="2"/>
      <c r="AA97" s="2"/>
      <c r="AB97" s="2"/>
      <c r="AC97" s="2"/>
      <c r="AD97" s="2"/>
      <c r="AE97" s="16" t="s">
        <v>150</v>
      </c>
      <c r="AF97" s="8"/>
      <c r="AG97" s="2">
        <v>0</v>
      </c>
      <c r="AH97" s="2">
        <v>0</v>
      </c>
      <c r="AI97" s="2">
        <v>0</v>
      </c>
      <c r="AJ97" s="2">
        <v>0</v>
      </c>
      <c r="AK97" s="2">
        <v>0</v>
      </c>
    </row>
    <row r="98" spans="4:37" ht="30">
      <c r="D98" s="16" t="s">
        <v>151</v>
      </c>
      <c r="E98" s="26"/>
      <c r="F98" s="26"/>
      <c r="G98" s="26"/>
      <c r="H98" s="3">
        <v>40321</v>
      </c>
      <c r="I98" s="3">
        <v>46539</v>
      </c>
      <c r="J98" s="3">
        <v>53561</v>
      </c>
      <c r="K98" s="3">
        <v>48906</v>
      </c>
      <c r="L98" s="3">
        <v>36445</v>
      </c>
      <c r="M98" s="3">
        <v>36781</v>
      </c>
      <c r="N98" s="3">
        <v>60012</v>
      </c>
      <c r="O98" s="3">
        <v>74379</v>
      </c>
      <c r="P98" s="3">
        <v>85690</v>
      </c>
      <c r="Q98" s="3">
        <v>65642</v>
      </c>
      <c r="R98" s="3">
        <v>93861</v>
      </c>
      <c r="S98" s="3">
        <v>147055</v>
      </c>
      <c r="T98" s="3">
        <v>214314</v>
      </c>
      <c r="U98" s="3">
        <v>204327</v>
      </c>
      <c r="V98" s="3">
        <v>125170</v>
      </c>
      <c r="W98" s="3">
        <v>336082</v>
      </c>
      <c r="X98" s="3">
        <v>398242</v>
      </c>
      <c r="Y98" s="3">
        <f t="shared" si="14"/>
        <v>485827</v>
      </c>
      <c r="Z98" s="3"/>
      <c r="AA98" s="3"/>
      <c r="AB98" s="3"/>
      <c r="AC98" s="3"/>
      <c r="AD98" s="3"/>
      <c r="AE98" s="16" t="s">
        <v>151</v>
      </c>
      <c r="AF98" s="8"/>
      <c r="AG98" s="3">
        <v>204327</v>
      </c>
      <c r="AH98" s="3">
        <v>125170</v>
      </c>
      <c r="AI98" s="3">
        <v>336082</v>
      </c>
      <c r="AJ98" s="3">
        <v>398242</v>
      </c>
      <c r="AK98" s="3">
        <v>485827</v>
      </c>
    </row>
    <row r="99" spans="4:37">
      <c r="H99" s="1"/>
      <c r="I99" s="1"/>
      <c r="J99" s="1"/>
      <c r="K99" s="1"/>
      <c r="L99" s="1"/>
      <c r="M99" s="1"/>
      <c r="N99" s="1"/>
      <c r="O99" s="1"/>
      <c r="P99" s="1"/>
      <c r="Q99" s="1"/>
      <c r="R99" s="1"/>
      <c r="S99" s="1"/>
      <c r="T99" s="1"/>
      <c r="X99" s="1"/>
      <c r="Y99" s="3">
        <f t="shared" si="14"/>
        <v>0</v>
      </c>
      <c r="Z99" s="1"/>
      <c r="AA99" s="1"/>
      <c r="AB99" s="1"/>
      <c r="AC99" s="1"/>
      <c r="AD99" s="1"/>
      <c r="AE99" s="1"/>
    </row>
    <row r="100" spans="4:37">
      <c r="D100" s="12" t="s">
        <v>152</v>
      </c>
      <c r="E100" s="22"/>
      <c r="F100" s="22"/>
      <c r="G100" s="22"/>
      <c r="H100" s="2"/>
      <c r="I100" s="7"/>
      <c r="J100" s="2"/>
      <c r="K100" s="2"/>
      <c r="L100" s="2"/>
      <c r="M100" s="2"/>
      <c r="N100" s="2"/>
      <c r="O100" s="2"/>
      <c r="P100" s="2"/>
      <c r="Q100" s="2"/>
      <c r="R100" s="2"/>
      <c r="S100" s="2"/>
      <c r="T100" s="2"/>
      <c r="U100" s="2"/>
      <c r="V100" s="2"/>
      <c r="W100" s="8"/>
      <c r="X100" s="2"/>
      <c r="Y100" s="3">
        <f t="shared" si="14"/>
        <v>0</v>
      </c>
      <c r="Z100" s="2"/>
      <c r="AA100" s="2"/>
      <c r="AB100" s="2"/>
      <c r="AC100" s="2"/>
      <c r="AD100" s="2"/>
      <c r="AE100" s="12" t="s">
        <v>152</v>
      </c>
      <c r="AF100" s="8"/>
      <c r="AG100" s="2"/>
      <c r="AH100" s="2"/>
      <c r="AI100" s="2"/>
      <c r="AJ100" s="2"/>
      <c r="AK100" s="2"/>
    </row>
    <row r="101" spans="4:37">
      <c r="D101" s="18" t="s">
        <v>153</v>
      </c>
      <c r="E101" s="28"/>
      <c r="F101" s="28"/>
      <c r="G101" s="28"/>
      <c r="H101" s="3">
        <v>40321</v>
      </c>
      <c r="I101" s="9">
        <v>46289</v>
      </c>
      <c r="J101" s="3">
        <v>53772</v>
      </c>
      <c r="K101" s="3">
        <v>48906</v>
      </c>
      <c r="L101" s="3">
        <v>48601</v>
      </c>
      <c r="M101" s="3">
        <v>49052</v>
      </c>
      <c r="N101" s="3">
        <v>80016</v>
      </c>
      <c r="O101" s="3">
        <v>99855</v>
      </c>
      <c r="P101" s="3">
        <v>116384</v>
      </c>
      <c r="Q101" s="3">
        <v>88784</v>
      </c>
      <c r="R101" s="3">
        <v>126155</v>
      </c>
      <c r="S101" s="3">
        <v>188908</v>
      </c>
      <c r="T101" s="3">
        <v>271183</v>
      </c>
      <c r="U101" s="3">
        <v>259179</v>
      </c>
      <c r="V101" s="3">
        <v>161549</v>
      </c>
      <c r="W101" s="8">
        <v>423888</v>
      </c>
      <c r="X101" s="3">
        <v>501622</v>
      </c>
      <c r="Y101" s="3">
        <f t="shared" si="14"/>
        <v>608843</v>
      </c>
      <c r="Z101" s="3"/>
      <c r="AA101" s="3"/>
      <c r="AB101" s="3"/>
      <c r="AC101" s="3"/>
      <c r="AD101" s="3"/>
      <c r="AE101" s="18" t="s">
        <v>153</v>
      </c>
      <c r="AF101" s="8"/>
      <c r="AG101" s="3">
        <v>259179</v>
      </c>
      <c r="AH101" s="3">
        <v>161549</v>
      </c>
      <c r="AI101" s="3">
        <v>423888</v>
      </c>
      <c r="AJ101" s="3">
        <v>501622</v>
      </c>
      <c r="AK101" s="3">
        <v>608843</v>
      </c>
    </row>
    <row r="102" spans="4:37">
      <c r="D102" s="13" t="s">
        <v>154</v>
      </c>
      <c r="E102" s="23"/>
      <c r="F102" s="23"/>
      <c r="G102" s="23"/>
      <c r="H102" s="3">
        <v>33191</v>
      </c>
      <c r="I102" s="9">
        <v>32936</v>
      </c>
      <c r="J102" s="3">
        <v>42865</v>
      </c>
      <c r="K102" s="3">
        <v>59188</v>
      </c>
      <c r="L102" s="3">
        <v>64323</v>
      </c>
      <c r="M102" s="3">
        <v>89209</v>
      </c>
      <c r="N102" s="3">
        <v>177379</v>
      </c>
      <c r="O102" s="3">
        <v>195878</v>
      </c>
      <c r="P102" s="3">
        <v>124740</v>
      </c>
      <c r="Q102" s="3">
        <v>107138</v>
      </c>
      <c r="R102" s="3">
        <v>67921</v>
      </c>
      <c r="S102" s="3">
        <v>83279</v>
      </c>
      <c r="T102" s="3">
        <v>84058</v>
      </c>
      <c r="U102" s="3">
        <v>102544</v>
      </c>
      <c r="V102" s="3">
        <v>164663</v>
      </c>
      <c r="W102" s="8">
        <v>211756</v>
      </c>
      <c r="X102" s="3">
        <v>231874</v>
      </c>
      <c r="Y102" s="3">
        <f t="shared" si="14"/>
        <v>164599</v>
      </c>
      <c r="Z102" s="3"/>
      <c r="AA102" s="3"/>
      <c r="AB102" s="3"/>
      <c r="AC102" s="3"/>
      <c r="AD102" s="3"/>
      <c r="AE102" s="13" t="s">
        <v>154</v>
      </c>
      <c r="AF102" s="8"/>
      <c r="AG102" s="3">
        <v>102544</v>
      </c>
      <c r="AH102" s="3">
        <v>164663</v>
      </c>
      <c r="AI102" s="3">
        <v>211756</v>
      </c>
      <c r="AJ102" s="3">
        <v>231874</v>
      </c>
      <c r="AK102" s="3">
        <v>164599</v>
      </c>
    </row>
    <row r="103" spans="4:37">
      <c r="D103" s="15" t="s">
        <v>155</v>
      </c>
      <c r="E103" s="25"/>
      <c r="F103" s="25"/>
      <c r="G103" s="25"/>
      <c r="H103" s="4">
        <v>21419</v>
      </c>
      <c r="I103" s="4">
        <v>17205</v>
      </c>
      <c r="J103" s="4">
        <v>15266</v>
      </c>
      <c r="K103" s="4">
        <v>20581</v>
      </c>
      <c r="L103" s="4">
        <v>31165</v>
      </c>
      <c r="M103" s="4">
        <v>42559</v>
      </c>
      <c r="N103" s="4">
        <v>47170</v>
      </c>
      <c r="O103" s="4">
        <v>100121</v>
      </c>
      <c r="P103" s="4">
        <v>76655</v>
      </c>
      <c r="Q103" s="4">
        <v>61045</v>
      </c>
      <c r="R103" s="4">
        <v>45766</v>
      </c>
      <c r="S103" s="4">
        <v>50131</v>
      </c>
      <c r="T103" s="4">
        <v>54582</v>
      </c>
      <c r="U103" s="4">
        <v>69563</v>
      </c>
      <c r="V103" s="4">
        <v>86711</v>
      </c>
      <c r="W103" s="6">
        <v>89188</v>
      </c>
      <c r="X103" s="4">
        <v>97006</v>
      </c>
      <c r="Y103" s="3">
        <f t="shared" si="14"/>
        <v>97349</v>
      </c>
      <c r="Z103" s="4"/>
      <c r="AA103" s="4"/>
      <c r="AB103" s="4"/>
      <c r="AC103" s="4"/>
      <c r="AD103" s="4"/>
      <c r="AE103" s="15" t="s">
        <v>155</v>
      </c>
      <c r="AF103" s="8"/>
      <c r="AG103" s="4">
        <v>69563</v>
      </c>
      <c r="AH103" s="4">
        <v>86711</v>
      </c>
      <c r="AI103" s="4">
        <v>89188</v>
      </c>
      <c r="AJ103" s="4">
        <v>97006</v>
      </c>
      <c r="AK103" s="4">
        <v>97349</v>
      </c>
    </row>
    <row r="104" spans="4:37">
      <c r="D104" s="15" t="s">
        <v>156</v>
      </c>
      <c r="E104" s="25"/>
      <c r="F104" s="25"/>
      <c r="G104" s="25"/>
      <c r="H104" s="4">
        <v>426</v>
      </c>
      <c r="I104" s="10">
        <v>0</v>
      </c>
      <c r="J104" s="4">
        <v>0</v>
      </c>
      <c r="K104" s="4">
        <v>0</v>
      </c>
      <c r="L104" s="4">
        <v>4322</v>
      </c>
      <c r="M104" s="4">
        <v>1552</v>
      </c>
      <c r="N104" s="4">
        <v>0</v>
      </c>
      <c r="O104" s="4">
        <v>0</v>
      </c>
      <c r="P104" s="4">
        <v>131</v>
      </c>
      <c r="Q104" s="4">
        <v>-68</v>
      </c>
      <c r="R104" s="4">
        <v>-3646</v>
      </c>
      <c r="S104" s="5">
        <v>-494</v>
      </c>
      <c r="T104" s="4">
        <v>-873</v>
      </c>
      <c r="U104" s="4">
        <v>0</v>
      </c>
      <c r="V104" s="4">
        <v>0</v>
      </c>
      <c r="W104" s="8">
        <v>68564</v>
      </c>
      <c r="X104" s="4">
        <v>83220</v>
      </c>
      <c r="Y104" s="3">
        <f t="shared" si="14"/>
        <v>10421</v>
      </c>
      <c r="Z104" s="4"/>
      <c r="AA104" s="4"/>
      <c r="AB104" s="4"/>
      <c r="AC104" s="4"/>
      <c r="AD104" s="4"/>
      <c r="AE104" s="15" t="s">
        <v>156</v>
      </c>
      <c r="AF104" s="8"/>
      <c r="AG104" s="5">
        <v>0</v>
      </c>
      <c r="AH104" s="5">
        <v>0</v>
      </c>
      <c r="AI104" s="4">
        <v>68564</v>
      </c>
      <c r="AJ104" s="4">
        <v>83220</v>
      </c>
      <c r="AK104" s="4">
        <v>10421</v>
      </c>
    </row>
    <row r="105" spans="4:37">
      <c r="D105" s="15" t="s">
        <v>157</v>
      </c>
      <c r="E105" s="25"/>
      <c r="F105" s="25"/>
      <c r="G105" s="25"/>
      <c r="H105" s="5">
        <v>0</v>
      </c>
      <c r="I105" s="11">
        <v>0</v>
      </c>
      <c r="J105" s="5">
        <v>0</v>
      </c>
      <c r="K105" s="5">
        <v>0</v>
      </c>
      <c r="L105" s="5">
        <v>0</v>
      </c>
      <c r="M105" s="5">
        <v>0</v>
      </c>
      <c r="N105" s="5">
        <v>0</v>
      </c>
      <c r="O105" s="5">
        <v>0</v>
      </c>
      <c r="P105" s="5">
        <v>0</v>
      </c>
      <c r="Q105" s="5">
        <v>0</v>
      </c>
      <c r="R105" s="5">
        <v>0</v>
      </c>
      <c r="S105" s="4">
        <v>0</v>
      </c>
      <c r="T105" s="5">
        <v>0</v>
      </c>
      <c r="U105" s="5">
        <v>0</v>
      </c>
      <c r="V105" s="5">
        <v>0</v>
      </c>
      <c r="W105" s="8">
        <v>0</v>
      </c>
      <c r="X105" s="5">
        <v>0</v>
      </c>
      <c r="Y105" s="3">
        <f t="shared" si="14"/>
        <v>0</v>
      </c>
      <c r="Z105" s="5"/>
      <c r="AA105" s="5"/>
      <c r="AB105" s="5"/>
      <c r="AC105" s="5"/>
      <c r="AD105" s="5"/>
      <c r="AE105" s="15" t="s">
        <v>157</v>
      </c>
      <c r="AF105" s="8"/>
      <c r="AG105" s="5">
        <v>0</v>
      </c>
      <c r="AH105" s="5">
        <v>0</v>
      </c>
      <c r="AI105" s="5">
        <v>0</v>
      </c>
      <c r="AJ105" s="5">
        <v>0</v>
      </c>
      <c r="AK105" s="5">
        <v>0</v>
      </c>
    </row>
    <row r="106" spans="4:37">
      <c r="D106" s="15" t="s">
        <v>158</v>
      </c>
      <c r="E106" s="25"/>
      <c r="F106" s="25"/>
      <c r="G106" s="25"/>
      <c r="H106" s="5">
        <v>0</v>
      </c>
      <c r="I106" s="11">
        <v>0</v>
      </c>
      <c r="J106" s="5">
        <v>0</v>
      </c>
      <c r="K106" s="5">
        <v>0</v>
      </c>
      <c r="L106" s="5">
        <v>0</v>
      </c>
      <c r="M106" s="5">
        <v>0</v>
      </c>
      <c r="N106" s="5">
        <v>0</v>
      </c>
      <c r="O106" s="5">
        <v>0</v>
      </c>
      <c r="P106" s="5">
        <v>0</v>
      </c>
      <c r="Q106" s="5">
        <v>0</v>
      </c>
      <c r="R106" s="5">
        <v>0</v>
      </c>
      <c r="S106" s="5">
        <v>0</v>
      </c>
      <c r="T106" s="5">
        <v>0</v>
      </c>
      <c r="U106" s="5">
        <v>0</v>
      </c>
      <c r="V106" s="5">
        <v>0</v>
      </c>
      <c r="W106" s="8">
        <v>0</v>
      </c>
      <c r="X106" s="5">
        <v>0</v>
      </c>
      <c r="Y106" s="3">
        <f t="shared" si="14"/>
        <v>0</v>
      </c>
      <c r="Z106" s="5"/>
      <c r="AA106" s="5"/>
      <c r="AB106" s="5"/>
      <c r="AC106" s="5"/>
      <c r="AD106" s="5"/>
      <c r="AE106" s="15" t="s">
        <v>158</v>
      </c>
      <c r="AF106" s="8"/>
      <c r="AG106" s="5">
        <v>0</v>
      </c>
      <c r="AH106" s="5">
        <v>0</v>
      </c>
      <c r="AI106" s="5">
        <v>0</v>
      </c>
      <c r="AJ106" s="5">
        <v>0</v>
      </c>
      <c r="AK106" s="5">
        <v>0</v>
      </c>
    </row>
    <row r="107" spans="4:37">
      <c r="D107" s="15" t="s">
        <v>159</v>
      </c>
      <c r="E107" s="25"/>
      <c r="F107" s="25"/>
      <c r="G107" s="25"/>
      <c r="H107" s="4">
        <v>-50</v>
      </c>
      <c r="I107" s="10">
        <v>-12</v>
      </c>
      <c r="J107" s="4">
        <v>-1105</v>
      </c>
      <c r="K107" s="4">
        <v>0</v>
      </c>
      <c r="L107" s="4">
        <v>0</v>
      </c>
      <c r="M107" s="4">
        <v>0</v>
      </c>
      <c r="N107" s="4">
        <v>0</v>
      </c>
      <c r="O107" s="4">
        <v>-13</v>
      </c>
      <c r="P107" s="4">
        <v>-433</v>
      </c>
      <c r="Q107" s="4">
        <v>2818</v>
      </c>
      <c r="R107" s="4">
        <v>1523</v>
      </c>
      <c r="S107" s="4">
        <v>3703</v>
      </c>
      <c r="T107" s="5">
        <v>-615</v>
      </c>
      <c r="U107" s="4">
        <v>370</v>
      </c>
      <c r="V107" s="4">
        <v>-394</v>
      </c>
      <c r="W107" s="8">
        <v>-1021</v>
      </c>
      <c r="X107" s="5">
        <v>709</v>
      </c>
      <c r="Y107" s="3">
        <f t="shared" si="14"/>
        <v>-654</v>
      </c>
      <c r="Z107" s="5"/>
      <c r="AA107" s="5"/>
      <c r="AB107" s="5"/>
      <c r="AC107" s="5"/>
      <c r="AD107" s="5"/>
      <c r="AE107" s="15" t="s">
        <v>159</v>
      </c>
      <c r="AF107" s="8"/>
      <c r="AG107" s="5">
        <v>370</v>
      </c>
      <c r="AH107" s="5">
        <v>-394</v>
      </c>
      <c r="AI107" s="4">
        <v>-1021</v>
      </c>
      <c r="AJ107" s="5">
        <v>709</v>
      </c>
      <c r="AK107" s="5">
        <v>-654</v>
      </c>
    </row>
    <row r="108" spans="4:37">
      <c r="D108" s="15" t="s">
        <v>160</v>
      </c>
      <c r="E108" s="25"/>
      <c r="F108" s="25"/>
      <c r="G108" s="25"/>
      <c r="H108" s="5">
        <v>0</v>
      </c>
      <c r="I108" s="11">
        <v>0</v>
      </c>
      <c r="J108" s="5">
        <v>0</v>
      </c>
      <c r="K108" s="5">
        <v>0</v>
      </c>
      <c r="L108" s="5">
        <v>0</v>
      </c>
      <c r="M108" s="5">
        <v>0</v>
      </c>
      <c r="N108" s="5">
        <v>0</v>
      </c>
      <c r="O108" s="5">
        <v>0</v>
      </c>
      <c r="P108" s="5">
        <v>0</v>
      </c>
      <c r="Q108" s="5">
        <v>0</v>
      </c>
      <c r="R108" s="5">
        <v>0</v>
      </c>
      <c r="S108" s="5">
        <v>0</v>
      </c>
      <c r="T108" s="5">
        <v>0</v>
      </c>
      <c r="U108" s="5">
        <v>0</v>
      </c>
      <c r="V108" s="5">
        <v>0</v>
      </c>
      <c r="W108" s="8">
        <v>0</v>
      </c>
      <c r="X108" s="5">
        <v>0</v>
      </c>
      <c r="Y108" s="3">
        <f t="shared" si="14"/>
        <v>0</v>
      </c>
      <c r="Z108" s="5"/>
      <c r="AA108" s="5"/>
      <c r="AB108" s="5"/>
      <c r="AC108" s="5"/>
      <c r="AD108" s="5"/>
      <c r="AE108" s="15" t="s">
        <v>160</v>
      </c>
      <c r="AF108" s="8"/>
      <c r="AG108" s="5">
        <v>0</v>
      </c>
      <c r="AH108" s="5">
        <v>0</v>
      </c>
      <c r="AI108" s="5">
        <v>0</v>
      </c>
      <c r="AJ108" s="5">
        <v>0</v>
      </c>
      <c r="AK108" s="5">
        <v>0</v>
      </c>
    </row>
    <row r="109" spans="4:37">
      <c r="D109" s="15" t="s">
        <v>161</v>
      </c>
      <c r="E109" s="25"/>
      <c r="F109" s="25"/>
      <c r="G109" s="25"/>
      <c r="H109" s="4">
        <v>0</v>
      </c>
      <c r="I109" s="10">
        <v>0</v>
      </c>
      <c r="J109" s="4">
        <v>-835</v>
      </c>
      <c r="K109" s="4">
        <v>-3298</v>
      </c>
      <c r="L109" s="4">
        <v>-2923</v>
      </c>
      <c r="M109" s="4">
        <v>-3937</v>
      </c>
      <c r="N109" s="4">
        <v>25779</v>
      </c>
      <c r="O109" s="4">
        <v>5015</v>
      </c>
      <c r="P109" s="4">
        <v>-15266</v>
      </c>
      <c r="Q109" s="4">
        <v>-24311</v>
      </c>
      <c r="R109" s="4">
        <v>-23148</v>
      </c>
      <c r="S109" s="4">
        <v>-13605</v>
      </c>
      <c r="T109" s="4">
        <v>-16127</v>
      </c>
      <c r="U109" s="4">
        <v>-27902</v>
      </c>
      <c r="V109" s="4">
        <v>-2601</v>
      </c>
      <c r="W109" s="8">
        <v>-4311</v>
      </c>
      <c r="X109" s="4">
        <v>-1949</v>
      </c>
      <c r="Y109" s="3">
        <f t="shared" si="14"/>
        <v>-10897</v>
      </c>
      <c r="Z109" s="4"/>
      <c r="AA109" s="4"/>
      <c r="AB109" s="4"/>
      <c r="AC109" s="4"/>
      <c r="AD109" s="4"/>
      <c r="AE109" s="15" t="s">
        <v>161</v>
      </c>
      <c r="AF109" s="8"/>
      <c r="AG109" s="4">
        <v>-27902</v>
      </c>
      <c r="AH109" s="4">
        <v>-2601</v>
      </c>
      <c r="AI109" s="4">
        <v>-4311</v>
      </c>
      <c r="AJ109" s="4">
        <v>-1949</v>
      </c>
      <c r="AK109" s="4">
        <v>-10897</v>
      </c>
    </row>
    <row r="110" spans="4:37">
      <c r="D110" s="15" t="s">
        <v>162</v>
      </c>
      <c r="E110" s="25"/>
      <c r="F110" s="25"/>
      <c r="G110" s="25"/>
      <c r="H110" s="5">
        <v>0</v>
      </c>
      <c r="I110" s="11">
        <v>0</v>
      </c>
      <c r="J110" s="5">
        <v>0</v>
      </c>
      <c r="K110" s="5">
        <v>0</v>
      </c>
      <c r="L110" s="5">
        <v>0</v>
      </c>
      <c r="M110" s="5">
        <v>0</v>
      </c>
      <c r="N110" s="5">
        <v>0</v>
      </c>
      <c r="O110" s="5">
        <v>0</v>
      </c>
      <c r="P110" s="5">
        <v>0</v>
      </c>
      <c r="Q110" s="5">
        <v>0</v>
      </c>
      <c r="R110" s="5">
        <v>0</v>
      </c>
      <c r="S110" s="5">
        <v>0</v>
      </c>
      <c r="T110" s="5">
        <v>0</v>
      </c>
      <c r="U110" s="5">
        <v>0</v>
      </c>
      <c r="V110" s="5">
        <v>0</v>
      </c>
      <c r="W110" s="8">
        <v>0</v>
      </c>
      <c r="X110" s="5">
        <v>0</v>
      </c>
      <c r="Y110" s="3">
        <f t="shared" si="14"/>
        <v>0</v>
      </c>
      <c r="Z110" s="5"/>
      <c r="AA110" s="5"/>
      <c r="AB110" s="5"/>
      <c r="AC110" s="5"/>
      <c r="AD110" s="5"/>
      <c r="AE110" s="15" t="s">
        <v>162</v>
      </c>
      <c r="AF110" s="8"/>
      <c r="AG110" s="5">
        <v>0</v>
      </c>
      <c r="AH110" s="5">
        <v>0</v>
      </c>
      <c r="AI110" s="5">
        <v>0</v>
      </c>
      <c r="AJ110" s="5">
        <v>0</v>
      </c>
      <c r="AK110" s="5">
        <v>0</v>
      </c>
    </row>
    <row r="111" spans="4:37">
      <c r="D111" s="15" t="s">
        <v>163</v>
      </c>
      <c r="E111" s="25"/>
      <c r="F111" s="25"/>
      <c r="G111" s="25"/>
      <c r="H111" s="5">
        <v>0</v>
      </c>
      <c r="I111" s="11">
        <v>0</v>
      </c>
      <c r="J111" s="5">
        <v>0</v>
      </c>
      <c r="K111" s="5">
        <v>0</v>
      </c>
      <c r="L111" s="5">
        <v>0</v>
      </c>
      <c r="M111" s="5">
        <v>0</v>
      </c>
      <c r="N111" s="5">
        <v>0</v>
      </c>
      <c r="O111" s="5">
        <v>0</v>
      </c>
      <c r="P111" s="5">
        <v>0</v>
      </c>
      <c r="Q111" s="5">
        <v>0</v>
      </c>
      <c r="R111" s="5">
        <v>0</v>
      </c>
      <c r="S111" s="5">
        <v>0</v>
      </c>
      <c r="T111" s="5">
        <v>0</v>
      </c>
      <c r="U111" s="5">
        <v>0</v>
      </c>
      <c r="V111" s="5">
        <v>0</v>
      </c>
      <c r="W111" s="8">
        <v>0</v>
      </c>
      <c r="X111" s="5">
        <v>0</v>
      </c>
      <c r="Y111" s="3">
        <f t="shared" si="14"/>
        <v>0</v>
      </c>
      <c r="Z111" s="5"/>
      <c r="AA111" s="5"/>
      <c r="AB111" s="5"/>
      <c r="AC111" s="5"/>
      <c r="AD111" s="5"/>
      <c r="AE111" s="15" t="s">
        <v>163</v>
      </c>
      <c r="AF111" s="8"/>
      <c r="AG111" s="5">
        <v>0</v>
      </c>
      <c r="AH111" s="5">
        <v>0</v>
      </c>
      <c r="AI111" s="5">
        <v>0</v>
      </c>
      <c r="AJ111" s="5">
        <v>0</v>
      </c>
      <c r="AK111" s="5">
        <v>0</v>
      </c>
    </row>
    <row r="112" spans="4:37">
      <c r="D112" s="15" t="s">
        <v>164</v>
      </c>
      <c r="E112" s="25"/>
      <c r="F112" s="25"/>
      <c r="G112" s="25"/>
      <c r="H112" s="4">
        <v>11396</v>
      </c>
      <c r="I112" s="10">
        <v>15742</v>
      </c>
      <c r="J112" s="4">
        <v>29538</v>
      </c>
      <c r="K112" s="4">
        <v>41905</v>
      </c>
      <c r="L112" s="4">
        <v>31760</v>
      </c>
      <c r="M112" s="4">
        <v>49035</v>
      </c>
      <c r="N112" s="4">
        <v>104430</v>
      </c>
      <c r="O112" s="4">
        <v>90756</v>
      </c>
      <c r="P112" s="4">
        <v>63652</v>
      </c>
      <c r="Q112" s="4">
        <v>67654</v>
      </c>
      <c r="R112" s="4">
        <v>47427</v>
      </c>
      <c r="S112" s="4">
        <v>43543</v>
      </c>
      <c r="T112" s="4">
        <v>47091</v>
      </c>
      <c r="U112" s="4">
        <v>60513</v>
      </c>
      <c r="V112" s="4">
        <v>73474</v>
      </c>
      <c r="W112" s="8">
        <v>59336</v>
      </c>
      <c r="X112" s="4">
        <v>52888</v>
      </c>
      <c r="Y112" s="3">
        <f t="shared" si="14"/>
        <v>68381</v>
      </c>
      <c r="Z112" s="4"/>
      <c r="AA112" s="4"/>
      <c r="AB112" s="4"/>
      <c r="AC112" s="4"/>
      <c r="AD112" s="4"/>
      <c r="AE112" s="15" t="s">
        <v>164</v>
      </c>
      <c r="AF112" s="8"/>
      <c r="AG112" s="4">
        <v>60513</v>
      </c>
      <c r="AH112" s="4">
        <v>73474</v>
      </c>
      <c r="AI112" s="4">
        <v>59336</v>
      </c>
      <c r="AJ112" s="4">
        <v>52888</v>
      </c>
      <c r="AK112" s="4">
        <v>68381</v>
      </c>
    </row>
    <row r="113" spans="4:37">
      <c r="D113" s="15" t="s">
        <v>165</v>
      </c>
      <c r="E113" s="25"/>
      <c r="F113" s="25"/>
      <c r="G113" s="25"/>
      <c r="H113" s="5">
        <v>0</v>
      </c>
      <c r="I113" s="11">
        <v>0</v>
      </c>
      <c r="J113" s="5">
        <v>0</v>
      </c>
      <c r="K113" s="5">
        <v>0</v>
      </c>
      <c r="L113" s="5">
        <v>0</v>
      </c>
      <c r="M113" s="5">
        <v>0</v>
      </c>
      <c r="N113" s="5">
        <v>0</v>
      </c>
      <c r="O113" s="5">
        <v>0</v>
      </c>
      <c r="P113" s="5">
        <v>0</v>
      </c>
      <c r="Q113" s="4">
        <v>0</v>
      </c>
      <c r="R113" s="5">
        <v>0</v>
      </c>
      <c r="S113" s="5">
        <v>0</v>
      </c>
      <c r="T113" s="5">
        <v>0</v>
      </c>
      <c r="U113" s="5">
        <v>0</v>
      </c>
      <c r="V113" s="5">
        <v>7472</v>
      </c>
      <c r="W113" s="8">
        <v>0</v>
      </c>
      <c r="X113" s="5">
        <v>0</v>
      </c>
      <c r="Y113" s="3">
        <f t="shared" si="14"/>
        <v>0</v>
      </c>
      <c r="Z113" s="5"/>
      <c r="AA113" s="5"/>
      <c r="AB113" s="5"/>
      <c r="AC113" s="5"/>
      <c r="AD113" s="5"/>
      <c r="AE113" s="15" t="s">
        <v>165</v>
      </c>
      <c r="AF113" s="8"/>
      <c r="AG113" s="5">
        <v>0</v>
      </c>
      <c r="AH113" s="4">
        <v>7472</v>
      </c>
      <c r="AI113" s="5">
        <v>0</v>
      </c>
      <c r="AJ113" s="5">
        <v>0</v>
      </c>
      <c r="AK113" s="5">
        <v>0</v>
      </c>
    </row>
    <row r="114" spans="4:37" ht="30">
      <c r="D114" s="13" t="s">
        <v>166</v>
      </c>
      <c r="E114" s="23"/>
      <c r="F114" s="23"/>
      <c r="G114" s="23"/>
      <c r="H114" s="3">
        <v>73511</v>
      </c>
      <c r="I114" s="9">
        <v>79225</v>
      </c>
      <c r="J114" s="3">
        <v>96636</v>
      </c>
      <c r="K114" s="3">
        <v>108093</v>
      </c>
      <c r="L114" s="3">
        <v>112924</v>
      </c>
      <c r="M114" s="3">
        <v>138261</v>
      </c>
      <c r="N114" s="3">
        <v>257394</v>
      </c>
      <c r="O114" s="3">
        <v>295733</v>
      </c>
      <c r="P114" s="3">
        <v>241124</v>
      </c>
      <c r="Q114" s="3">
        <v>195921</v>
      </c>
      <c r="R114" s="3">
        <v>194076</v>
      </c>
      <c r="S114" s="3">
        <v>272186</v>
      </c>
      <c r="T114" s="3">
        <v>355241</v>
      </c>
      <c r="U114" s="3">
        <v>361724</v>
      </c>
      <c r="V114" s="3">
        <v>326212</v>
      </c>
      <c r="W114" s="8">
        <v>635644</v>
      </c>
      <c r="X114" s="3">
        <v>733496</v>
      </c>
      <c r="Y114" s="3">
        <f t="shared" si="14"/>
        <v>773442</v>
      </c>
      <c r="Z114" s="3"/>
      <c r="AA114" s="3"/>
      <c r="AB114" s="3"/>
      <c r="AC114" s="3"/>
      <c r="AD114" s="3"/>
      <c r="AE114" s="13" t="s">
        <v>166</v>
      </c>
      <c r="AF114" s="8"/>
      <c r="AG114" s="3">
        <v>361724</v>
      </c>
      <c r="AH114" s="3">
        <v>326212</v>
      </c>
      <c r="AI114" s="3">
        <v>635644</v>
      </c>
      <c r="AJ114" s="3">
        <v>733496</v>
      </c>
      <c r="AK114" s="3">
        <v>773442</v>
      </c>
    </row>
    <row r="115" spans="4:37">
      <c r="D115" s="15" t="s">
        <v>167</v>
      </c>
      <c r="E115" s="25"/>
      <c r="F115" s="25"/>
      <c r="G115" s="25"/>
      <c r="H115" s="4">
        <v>1662</v>
      </c>
      <c r="I115" s="10">
        <v>-42644</v>
      </c>
      <c r="J115" s="4">
        <v>-138275</v>
      </c>
      <c r="K115" s="4">
        <v>60886</v>
      </c>
      <c r="L115" s="4">
        <v>31866</v>
      </c>
      <c r="M115" s="4">
        <v>-22866</v>
      </c>
      <c r="N115" s="4">
        <v>43653</v>
      </c>
      <c r="O115" s="4">
        <v>-43079</v>
      </c>
      <c r="P115" s="4">
        <v>-32268</v>
      </c>
      <c r="Q115" s="4">
        <v>-20750</v>
      </c>
      <c r="R115" s="4">
        <v>667</v>
      </c>
      <c r="S115" s="4">
        <v>-99741</v>
      </c>
      <c r="T115" s="4">
        <v>-375327</v>
      </c>
      <c r="U115" s="4">
        <v>-183176</v>
      </c>
      <c r="V115" s="4">
        <v>-367062</v>
      </c>
      <c r="W115" s="8">
        <v>-890016</v>
      </c>
      <c r="X115" s="4">
        <v>-1322478</v>
      </c>
      <c r="Y115" s="3">
        <f t="shared" si="14"/>
        <v>-1209644</v>
      </c>
      <c r="Z115" s="4"/>
      <c r="AA115" s="4"/>
      <c r="AB115" s="4"/>
      <c r="AC115" s="4"/>
      <c r="AD115" s="4"/>
      <c r="AE115" s="15" t="s">
        <v>167</v>
      </c>
      <c r="AF115" s="8"/>
      <c r="AG115" s="4">
        <v>-183176</v>
      </c>
      <c r="AH115" s="4">
        <v>-367062</v>
      </c>
      <c r="AI115" s="4">
        <v>-890016</v>
      </c>
      <c r="AJ115" s="4">
        <v>-1322478</v>
      </c>
      <c r="AK115" s="4">
        <v>-1209644</v>
      </c>
    </row>
    <row r="116" spans="4:37">
      <c r="D116" s="15" t="s">
        <v>168</v>
      </c>
      <c r="E116" s="25"/>
      <c r="F116" s="25"/>
      <c r="G116" s="25"/>
      <c r="H116" s="4">
        <v>-29185</v>
      </c>
      <c r="I116" s="10">
        <v>-36925</v>
      </c>
      <c r="J116" s="4">
        <v>-47194</v>
      </c>
      <c r="K116" s="4">
        <v>-218201</v>
      </c>
      <c r="L116" s="4">
        <v>-49771</v>
      </c>
      <c r="M116" s="4">
        <v>-165533</v>
      </c>
      <c r="N116" s="4">
        <v>-155324</v>
      </c>
      <c r="O116" s="4">
        <v>-47306</v>
      </c>
      <c r="P116" s="4">
        <v>-6765</v>
      </c>
      <c r="Q116" s="4">
        <v>-368842</v>
      </c>
      <c r="R116" s="4">
        <v>235552</v>
      </c>
      <c r="S116" s="4">
        <v>160466</v>
      </c>
      <c r="T116" s="4">
        <v>118573</v>
      </c>
      <c r="U116" s="4">
        <v>-270646</v>
      </c>
      <c r="V116" s="4">
        <v>160128</v>
      </c>
      <c r="W116" s="8">
        <v>177201</v>
      </c>
      <c r="X116" s="4">
        <v>-36237</v>
      </c>
      <c r="Y116" s="3">
        <f t="shared" si="14"/>
        <v>-268911</v>
      </c>
      <c r="Z116" s="4"/>
      <c r="AA116" s="4"/>
      <c r="AB116" s="4"/>
      <c r="AC116" s="4"/>
      <c r="AD116" s="4"/>
      <c r="AE116" s="15" t="s">
        <v>168</v>
      </c>
      <c r="AF116" s="8"/>
      <c r="AG116" s="4">
        <v>-270646</v>
      </c>
      <c r="AH116" s="4">
        <v>160128</v>
      </c>
      <c r="AI116" s="4">
        <v>177201</v>
      </c>
      <c r="AJ116" s="4">
        <v>-36237</v>
      </c>
      <c r="AK116" s="4">
        <v>-268911</v>
      </c>
    </row>
    <row r="117" spans="4:37" ht="30">
      <c r="D117" s="15" t="s">
        <v>169</v>
      </c>
      <c r="E117" s="25"/>
      <c r="F117" s="25"/>
      <c r="G117" s="25"/>
      <c r="H117" s="4">
        <v>45596</v>
      </c>
      <c r="I117" s="10">
        <v>-38782</v>
      </c>
      <c r="J117" s="4">
        <v>1277</v>
      </c>
      <c r="K117" s="4">
        <v>18299</v>
      </c>
      <c r="L117" s="4">
        <v>35047</v>
      </c>
      <c r="M117" s="4">
        <v>-13392</v>
      </c>
      <c r="N117" s="4">
        <v>13338</v>
      </c>
      <c r="O117" s="4">
        <v>8173</v>
      </c>
      <c r="P117" s="4">
        <v>65819</v>
      </c>
      <c r="Q117" s="4">
        <v>42686</v>
      </c>
      <c r="R117" s="4">
        <v>35440</v>
      </c>
      <c r="S117" s="4">
        <v>68897</v>
      </c>
      <c r="T117" s="4">
        <v>63697</v>
      </c>
      <c r="U117" s="4">
        <v>181436</v>
      </c>
      <c r="V117" s="4">
        <v>82871</v>
      </c>
      <c r="W117" s="8">
        <v>211760</v>
      </c>
      <c r="X117" s="4">
        <v>565430</v>
      </c>
      <c r="Y117" s="3">
        <f t="shared" si="14"/>
        <v>139240</v>
      </c>
      <c r="Z117" s="4"/>
      <c r="AA117" s="4"/>
      <c r="AB117" s="4"/>
      <c r="AC117" s="4"/>
      <c r="AD117" s="4"/>
      <c r="AE117" s="15" t="s">
        <v>169</v>
      </c>
      <c r="AF117" s="8"/>
      <c r="AG117" s="4">
        <v>181436</v>
      </c>
      <c r="AH117" s="4">
        <v>82871</v>
      </c>
      <c r="AI117" s="4">
        <v>211760</v>
      </c>
      <c r="AJ117" s="4">
        <v>565430</v>
      </c>
      <c r="AK117" s="4">
        <v>139240</v>
      </c>
    </row>
    <row r="118" spans="4:37">
      <c r="D118" s="15" t="s">
        <v>170</v>
      </c>
      <c r="E118" s="25"/>
      <c r="F118" s="25"/>
      <c r="G118" s="25"/>
      <c r="H118" s="4">
        <v>1082</v>
      </c>
      <c r="I118" s="10">
        <v>1182</v>
      </c>
      <c r="J118" s="4">
        <v>168</v>
      </c>
      <c r="K118" s="4">
        <v>192</v>
      </c>
      <c r="L118" s="4">
        <v>-1547</v>
      </c>
      <c r="M118" s="4">
        <v>-983</v>
      </c>
      <c r="N118" s="4">
        <v>-3444</v>
      </c>
      <c r="O118" s="4">
        <v>2359</v>
      </c>
      <c r="P118" s="4">
        <v>2290</v>
      </c>
      <c r="Q118" s="4">
        <v>1090</v>
      </c>
      <c r="R118" s="4">
        <v>1055</v>
      </c>
      <c r="S118" s="4">
        <v>-131</v>
      </c>
      <c r="T118" s="4">
        <v>734</v>
      </c>
      <c r="U118" s="4">
        <v>-5</v>
      </c>
      <c r="V118" s="4">
        <v>-2311</v>
      </c>
      <c r="W118" s="8">
        <v>442</v>
      </c>
      <c r="X118" s="5">
        <v>-853</v>
      </c>
      <c r="Y118" s="3">
        <f t="shared" si="14"/>
        <v>-1527</v>
      </c>
      <c r="Z118" s="5"/>
      <c r="AA118" s="5"/>
      <c r="AB118" s="5"/>
      <c r="AC118" s="5"/>
      <c r="AD118" s="5"/>
      <c r="AE118" s="15" t="s">
        <v>170</v>
      </c>
      <c r="AF118" s="8"/>
      <c r="AG118" s="5">
        <v>-5</v>
      </c>
      <c r="AH118" s="4">
        <v>-2311</v>
      </c>
      <c r="AI118" s="5">
        <v>442</v>
      </c>
      <c r="AJ118" s="5">
        <v>-853</v>
      </c>
      <c r="AK118" s="4">
        <v>-1527</v>
      </c>
    </row>
    <row r="119" spans="4:37">
      <c r="D119" s="15" t="s">
        <v>171</v>
      </c>
      <c r="E119" s="25"/>
      <c r="F119" s="25"/>
      <c r="G119" s="25"/>
      <c r="H119" s="5">
        <v>0</v>
      </c>
      <c r="I119" s="11">
        <v>0</v>
      </c>
      <c r="J119" s="5">
        <v>0</v>
      </c>
      <c r="K119" s="5">
        <v>0</v>
      </c>
      <c r="L119" s="5">
        <v>0</v>
      </c>
      <c r="M119" s="5">
        <v>0</v>
      </c>
      <c r="N119" s="5">
        <v>0</v>
      </c>
      <c r="O119" s="5">
        <v>0</v>
      </c>
      <c r="P119" s="5">
        <v>0</v>
      </c>
      <c r="Q119" s="5">
        <v>0</v>
      </c>
      <c r="R119" s="5">
        <v>0</v>
      </c>
      <c r="S119" s="5">
        <v>0</v>
      </c>
      <c r="T119" s="5">
        <v>0</v>
      </c>
      <c r="U119" s="5">
        <v>0</v>
      </c>
      <c r="V119" s="5">
        <v>0</v>
      </c>
      <c r="W119" s="8">
        <v>0</v>
      </c>
      <c r="X119" s="5">
        <v>0</v>
      </c>
      <c r="Y119" s="3">
        <f t="shared" si="14"/>
        <v>0</v>
      </c>
      <c r="Z119" s="5"/>
      <c r="AA119" s="5"/>
      <c r="AB119" s="5"/>
      <c r="AC119" s="5"/>
      <c r="AD119" s="5"/>
      <c r="AE119" s="15" t="s">
        <v>171</v>
      </c>
      <c r="AF119" s="8"/>
      <c r="AG119" s="5">
        <v>0</v>
      </c>
      <c r="AH119" s="5">
        <v>0</v>
      </c>
      <c r="AI119" s="5">
        <v>0</v>
      </c>
      <c r="AJ119" s="5">
        <v>0</v>
      </c>
      <c r="AK119" s="5">
        <v>0</v>
      </c>
    </row>
    <row r="120" spans="4:37">
      <c r="D120" s="15" t="s">
        <v>172</v>
      </c>
      <c r="E120" s="25"/>
      <c r="F120" s="25"/>
      <c r="G120" s="25"/>
      <c r="H120" s="4">
        <v>-11396</v>
      </c>
      <c r="I120" s="10">
        <v>-14666</v>
      </c>
      <c r="J120" s="4">
        <v>-27235</v>
      </c>
      <c r="K120" s="4">
        <v>-35104</v>
      </c>
      <c r="L120" s="4">
        <v>-31332</v>
      </c>
      <c r="M120" s="4">
        <v>-50152</v>
      </c>
      <c r="N120" s="4">
        <v>-101362</v>
      </c>
      <c r="O120" s="4">
        <v>-91295</v>
      </c>
      <c r="P120" s="4">
        <v>-65008</v>
      </c>
      <c r="Q120" s="4">
        <v>-67566</v>
      </c>
      <c r="R120" s="4">
        <v>-47840</v>
      </c>
      <c r="S120" s="4">
        <v>-42744</v>
      </c>
      <c r="T120" s="4">
        <v>-48263</v>
      </c>
      <c r="U120" s="4">
        <v>-59396</v>
      </c>
      <c r="V120" s="4">
        <v>-73571</v>
      </c>
      <c r="W120" s="8">
        <v>-59888</v>
      </c>
      <c r="X120" s="4">
        <v>-52856</v>
      </c>
      <c r="Y120" s="3">
        <f t="shared" si="14"/>
        <v>-68294</v>
      </c>
      <c r="Z120" s="4"/>
      <c r="AA120" s="4"/>
      <c r="AB120" s="4"/>
      <c r="AC120" s="4"/>
      <c r="AD120" s="4"/>
      <c r="AE120" s="15" t="s">
        <v>172</v>
      </c>
      <c r="AF120" s="8"/>
      <c r="AG120" s="4">
        <v>-59396</v>
      </c>
      <c r="AH120" s="4">
        <v>-73571</v>
      </c>
      <c r="AI120" s="4">
        <v>-59888</v>
      </c>
      <c r="AJ120" s="4">
        <v>-52856</v>
      </c>
      <c r="AK120" s="4">
        <v>-68294</v>
      </c>
    </row>
    <row r="121" spans="4:37">
      <c r="D121" s="15" t="s">
        <v>173</v>
      </c>
      <c r="E121" s="25"/>
      <c r="F121" s="25"/>
      <c r="G121" s="25"/>
      <c r="H121" s="4">
        <v>-3205</v>
      </c>
      <c r="I121" s="10">
        <v>-472</v>
      </c>
      <c r="J121" s="4">
        <v>0</v>
      </c>
      <c r="K121" s="4">
        <v>0</v>
      </c>
      <c r="L121" s="4">
        <v>-8047</v>
      </c>
      <c r="M121" s="4">
        <v>-13757</v>
      </c>
      <c r="N121" s="4">
        <v>-9108</v>
      </c>
      <c r="O121" s="4">
        <v>-23586</v>
      </c>
      <c r="P121" s="4">
        <v>-32999</v>
      </c>
      <c r="Q121" s="4">
        <v>-29227</v>
      </c>
      <c r="R121" s="4">
        <v>-24626</v>
      </c>
      <c r="S121" s="4">
        <v>-43404</v>
      </c>
      <c r="T121" s="4">
        <v>-50221</v>
      </c>
      <c r="U121" s="4">
        <v>-57401</v>
      </c>
      <c r="V121" s="4">
        <v>-43736</v>
      </c>
      <c r="W121" s="8">
        <v>-55047</v>
      </c>
      <c r="X121" s="4">
        <v>-103846</v>
      </c>
      <c r="Y121" s="3">
        <f t="shared" si="14"/>
        <v>-114047</v>
      </c>
      <c r="Z121" s="4"/>
      <c r="AA121" s="4"/>
      <c r="AB121" s="4"/>
      <c r="AC121" s="4"/>
      <c r="AD121" s="4"/>
      <c r="AE121" s="15" t="s">
        <v>173</v>
      </c>
      <c r="AF121" s="8"/>
      <c r="AG121" s="4">
        <v>-57401</v>
      </c>
      <c r="AH121" s="4">
        <v>-43736</v>
      </c>
      <c r="AI121" s="4">
        <v>-55047</v>
      </c>
      <c r="AJ121" s="4">
        <v>-103846</v>
      </c>
      <c r="AK121" s="4">
        <v>-114047</v>
      </c>
    </row>
    <row r="122" spans="4:37">
      <c r="D122" s="15" t="s">
        <v>174</v>
      </c>
      <c r="E122" s="25"/>
      <c r="F122" s="25"/>
      <c r="G122" s="25"/>
      <c r="H122" s="5">
        <v>564</v>
      </c>
      <c r="I122" s="11">
        <v>27409</v>
      </c>
      <c r="J122" s="5">
        <v>2888</v>
      </c>
      <c r="K122" s="5">
        <v>1427</v>
      </c>
      <c r="L122" s="5">
        <v>20719</v>
      </c>
      <c r="M122" s="5">
        <v>8266</v>
      </c>
      <c r="N122" s="5">
        <v>38659</v>
      </c>
      <c r="O122" s="4">
        <v>652</v>
      </c>
      <c r="P122" s="4">
        <v>6838</v>
      </c>
      <c r="Q122" s="4">
        <v>6590</v>
      </c>
      <c r="R122" s="4">
        <v>1189</v>
      </c>
      <c r="S122" s="4">
        <v>0</v>
      </c>
      <c r="T122" s="4">
        <v>0</v>
      </c>
      <c r="U122" s="4">
        <v>21295</v>
      </c>
      <c r="V122" s="4">
        <v>0</v>
      </c>
      <c r="W122" s="8">
        <v>530</v>
      </c>
      <c r="X122" s="5">
        <v>784</v>
      </c>
      <c r="Y122" s="3">
        <f t="shared" si="14"/>
        <v>0</v>
      </c>
      <c r="Z122" s="5"/>
      <c r="AA122" s="5"/>
      <c r="AB122" s="5"/>
      <c r="AC122" s="5"/>
      <c r="AD122" s="5"/>
      <c r="AE122" s="15" t="s">
        <v>174</v>
      </c>
      <c r="AF122" s="8"/>
      <c r="AG122" s="4">
        <v>21295</v>
      </c>
      <c r="AH122" s="5">
        <v>0</v>
      </c>
      <c r="AI122" s="5">
        <v>530</v>
      </c>
      <c r="AJ122" s="5">
        <v>784</v>
      </c>
      <c r="AK122" s="5">
        <v>0</v>
      </c>
    </row>
    <row r="123" spans="4:37">
      <c r="D123" s="15" t="s">
        <v>175</v>
      </c>
      <c r="E123" s="25"/>
      <c r="F123" s="25"/>
      <c r="G123" s="25"/>
      <c r="H123" s="4">
        <v>-6365</v>
      </c>
      <c r="I123" s="10">
        <v>-53614</v>
      </c>
      <c r="J123" s="4">
        <v>-30285</v>
      </c>
      <c r="K123" s="4">
        <v>-925</v>
      </c>
      <c r="L123" s="4">
        <v>-2554</v>
      </c>
      <c r="M123" s="4">
        <v>-12982</v>
      </c>
      <c r="N123" s="4">
        <v>-28641</v>
      </c>
      <c r="O123" s="4">
        <v>-7333</v>
      </c>
      <c r="P123" s="4">
        <v>-10703</v>
      </c>
      <c r="Q123" s="4">
        <v>-17994</v>
      </c>
      <c r="R123" s="4">
        <v>-10501</v>
      </c>
      <c r="S123" s="4">
        <v>-5911</v>
      </c>
      <c r="T123" s="4">
        <v>-28314</v>
      </c>
      <c r="U123" s="4">
        <v>-40714</v>
      </c>
      <c r="V123" s="4">
        <v>-12445</v>
      </c>
      <c r="W123" s="8">
        <v>-12439</v>
      </c>
      <c r="X123" s="4">
        <v>-21765</v>
      </c>
      <c r="Y123" s="3">
        <f t="shared" si="14"/>
        <v>-180824</v>
      </c>
      <c r="Z123" s="4"/>
      <c r="AA123" s="4"/>
      <c r="AB123" s="4"/>
      <c r="AC123" s="4"/>
      <c r="AD123" s="4"/>
      <c r="AE123" s="15" t="s">
        <v>175</v>
      </c>
      <c r="AF123" s="8"/>
      <c r="AG123" s="4">
        <v>-40714</v>
      </c>
      <c r="AH123" s="4">
        <v>-12445</v>
      </c>
      <c r="AI123" s="4">
        <v>-12439</v>
      </c>
      <c r="AJ123" s="4">
        <v>-21765</v>
      </c>
      <c r="AK123" s="4">
        <v>-180824</v>
      </c>
    </row>
    <row r="124" spans="4:37">
      <c r="D124" s="18" t="s">
        <v>176</v>
      </c>
      <c r="E124" s="28"/>
      <c r="F124" s="28"/>
      <c r="G124" s="28"/>
      <c r="H124" s="3">
        <v>72266</v>
      </c>
      <c r="I124" s="3">
        <v>-79287</v>
      </c>
      <c r="J124" s="3">
        <v>-142020</v>
      </c>
      <c r="K124" s="3">
        <v>-65333</v>
      </c>
      <c r="L124" s="3">
        <v>107305</v>
      </c>
      <c r="M124" s="3">
        <v>-133137</v>
      </c>
      <c r="N124" s="3">
        <v>55165</v>
      </c>
      <c r="O124" s="3">
        <v>94317</v>
      </c>
      <c r="P124" s="3">
        <v>168329</v>
      </c>
      <c r="Q124" s="3">
        <v>-258093</v>
      </c>
      <c r="R124" s="3">
        <v>385011</v>
      </c>
      <c r="S124" s="3">
        <v>309618</v>
      </c>
      <c r="T124" s="3">
        <v>36120</v>
      </c>
      <c r="U124" s="3">
        <v>-46883</v>
      </c>
      <c r="V124" s="3">
        <v>70086</v>
      </c>
      <c r="W124" s="3">
        <v>8187</v>
      </c>
      <c r="X124" s="3">
        <v>-238326</v>
      </c>
      <c r="Y124" s="3">
        <f t="shared" si="14"/>
        <v>-930565</v>
      </c>
      <c r="Z124" s="3"/>
      <c r="AA124" s="3"/>
      <c r="AB124" s="3"/>
      <c r="AC124" s="3"/>
      <c r="AD124" s="3"/>
      <c r="AE124" s="18" t="s">
        <v>176</v>
      </c>
      <c r="AF124" s="8"/>
      <c r="AG124" s="3">
        <v>-46883</v>
      </c>
      <c r="AH124" s="3">
        <v>70086</v>
      </c>
      <c r="AI124" s="3">
        <v>8187</v>
      </c>
      <c r="AJ124" s="3">
        <v>-238326</v>
      </c>
      <c r="AK124" s="3">
        <v>-930565</v>
      </c>
    </row>
    <row r="125" spans="4:37">
      <c r="D125" s="12" t="s">
        <v>177</v>
      </c>
      <c r="E125" s="22"/>
      <c r="F125" s="22"/>
      <c r="G125" s="22"/>
      <c r="H125" s="2"/>
      <c r="I125" s="2"/>
      <c r="J125" s="2"/>
      <c r="K125" s="2"/>
      <c r="L125" s="2"/>
      <c r="M125" s="2"/>
      <c r="N125" s="2"/>
      <c r="O125" s="2"/>
      <c r="P125" s="2"/>
      <c r="Q125" s="2"/>
      <c r="R125" s="2"/>
      <c r="S125" s="2"/>
      <c r="T125" s="2"/>
      <c r="U125" s="2"/>
      <c r="V125" s="2"/>
      <c r="W125" s="2"/>
      <c r="X125" s="2"/>
      <c r="Y125" s="3">
        <f t="shared" si="14"/>
        <v>0</v>
      </c>
      <c r="Z125" s="2"/>
      <c r="AA125" s="2"/>
      <c r="AB125" s="2"/>
      <c r="AC125" s="2"/>
      <c r="AD125" s="2"/>
      <c r="AE125" s="12" t="s">
        <v>177</v>
      </c>
      <c r="AF125" s="8"/>
      <c r="AG125" s="2"/>
      <c r="AH125" s="2"/>
      <c r="AI125" s="2"/>
      <c r="AJ125" s="2"/>
      <c r="AK125" s="2"/>
    </row>
    <row r="126" spans="4:37" ht="30">
      <c r="D126" s="18" t="s">
        <v>178</v>
      </c>
      <c r="E126" s="28"/>
      <c r="F126" s="28"/>
      <c r="G126" s="28"/>
      <c r="H126" s="3">
        <v>-7512</v>
      </c>
      <c r="I126" s="3">
        <v>-73671</v>
      </c>
      <c r="J126" s="3">
        <v>-41453</v>
      </c>
      <c r="K126" s="3">
        <v>-123330</v>
      </c>
      <c r="L126" s="3">
        <v>-110140</v>
      </c>
      <c r="M126" s="3">
        <v>-61548</v>
      </c>
      <c r="N126" s="3">
        <v>-89871</v>
      </c>
      <c r="O126" s="3">
        <v>-66627</v>
      </c>
      <c r="P126" s="3">
        <v>-36052</v>
      </c>
      <c r="Q126" s="3">
        <v>-85258</v>
      </c>
      <c r="R126" s="3">
        <v>-40607</v>
      </c>
      <c r="S126" s="3">
        <v>-73919</v>
      </c>
      <c r="T126" s="3">
        <v>-34491</v>
      </c>
      <c r="U126" s="3">
        <v>-174290</v>
      </c>
      <c r="V126" s="3">
        <v>-80540</v>
      </c>
      <c r="W126" s="3">
        <v>-88435</v>
      </c>
      <c r="X126" s="3">
        <v>-216020</v>
      </c>
      <c r="Y126" s="3">
        <f t="shared" si="14"/>
        <v>-113172</v>
      </c>
      <c r="Z126" s="3"/>
      <c r="AA126" s="3"/>
      <c r="AB126" s="3"/>
      <c r="AC126" s="3"/>
      <c r="AD126" s="3"/>
      <c r="AE126" s="18" t="s">
        <v>178</v>
      </c>
      <c r="AF126" s="8"/>
      <c r="AG126" s="3">
        <v>-174290</v>
      </c>
      <c r="AH126" s="3">
        <v>-80540</v>
      </c>
      <c r="AI126" s="3">
        <v>-88435</v>
      </c>
      <c r="AJ126" s="3">
        <v>-216020</v>
      </c>
      <c r="AK126" s="3">
        <v>-113172</v>
      </c>
    </row>
    <row r="127" spans="4:37" ht="30">
      <c r="D127" s="18" t="s">
        <v>179</v>
      </c>
      <c r="E127" s="28"/>
      <c r="F127" s="28"/>
      <c r="G127" s="28"/>
      <c r="H127" s="3">
        <v>61</v>
      </c>
      <c r="I127" s="3">
        <v>0</v>
      </c>
      <c r="J127" s="3">
        <v>0</v>
      </c>
      <c r="K127" s="3">
        <v>0</v>
      </c>
      <c r="L127" s="3">
        <v>0</v>
      </c>
      <c r="M127" s="3">
        <v>145</v>
      </c>
      <c r="N127" s="3">
        <v>0</v>
      </c>
      <c r="O127" s="3">
        <v>0</v>
      </c>
      <c r="P127" s="3">
        <v>0</v>
      </c>
      <c r="Q127" s="3">
        <v>0</v>
      </c>
      <c r="R127" s="3">
        <v>-173200</v>
      </c>
      <c r="S127" s="3">
        <v>182</v>
      </c>
      <c r="T127" s="3">
        <v>389</v>
      </c>
      <c r="U127" s="3">
        <v>291</v>
      </c>
      <c r="V127" s="3">
        <v>1426</v>
      </c>
      <c r="W127" s="3">
        <v>257</v>
      </c>
      <c r="X127" s="2">
        <v>53</v>
      </c>
      <c r="Y127" s="3">
        <f t="shared" si="14"/>
        <v>65</v>
      </c>
      <c r="Z127" s="2"/>
      <c r="AA127" s="2"/>
      <c r="AB127" s="2"/>
      <c r="AC127" s="2"/>
      <c r="AD127" s="2"/>
      <c r="AE127" s="18" t="s">
        <v>179</v>
      </c>
      <c r="AF127" s="8"/>
      <c r="AG127" s="2">
        <v>291</v>
      </c>
      <c r="AH127" s="3">
        <v>1426</v>
      </c>
      <c r="AI127" s="2">
        <v>257</v>
      </c>
      <c r="AJ127" s="2">
        <v>53</v>
      </c>
      <c r="AK127" s="2">
        <v>65</v>
      </c>
    </row>
    <row r="128" spans="4:37" ht="30">
      <c r="D128" s="18" t="s">
        <v>180</v>
      </c>
      <c r="E128" s="28"/>
      <c r="F128" s="28"/>
      <c r="G128" s="28"/>
      <c r="H128" s="3">
        <v>0</v>
      </c>
      <c r="I128" s="9">
        <v>0</v>
      </c>
      <c r="J128" s="3">
        <v>0</v>
      </c>
      <c r="K128" s="3">
        <v>0</v>
      </c>
      <c r="L128" s="3">
        <v>0</v>
      </c>
      <c r="M128" s="2">
        <v>0</v>
      </c>
      <c r="N128" s="3">
        <v>0</v>
      </c>
      <c r="O128" s="3">
        <v>0</v>
      </c>
      <c r="P128" s="3">
        <v>0</v>
      </c>
      <c r="Q128" s="3">
        <v>-529800</v>
      </c>
      <c r="R128" s="2">
        <v>0</v>
      </c>
      <c r="S128" s="3">
        <v>-246379</v>
      </c>
      <c r="T128" s="3">
        <v>-259539</v>
      </c>
      <c r="U128" s="3">
        <v>0</v>
      </c>
      <c r="V128" s="3">
        <v>0</v>
      </c>
      <c r="W128" s="8">
        <v>0</v>
      </c>
      <c r="X128" s="2">
        <v>0</v>
      </c>
      <c r="Y128" s="3">
        <f t="shared" si="14"/>
        <v>-300000</v>
      </c>
      <c r="Z128" s="2"/>
      <c r="AA128" s="2"/>
      <c r="AB128" s="2"/>
      <c r="AC128" s="2"/>
      <c r="AD128" s="2"/>
      <c r="AE128" s="18" t="s">
        <v>180</v>
      </c>
      <c r="AF128" s="8"/>
      <c r="AG128" s="2">
        <v>0</v>
      </c>
      <c r="AH128" s="2">
        <v>0</v>
      </c>
      <c r="AI128" s="2">
        <v>0</v>
      </c>
      <c r="AJ128" s="2">
        <v>0</v>
      </c>
      <c r="AK128" s="3">
        <v>-300000</v>
      </c>
    </row>
    <row r="129" spans="4:37" ht="30">
      <c r="D129" s="18" t="s">
        <v>181</v>
      </c>
      <c r="E129" s="28"/>
      <c r="F129" s="28"/>
      <c r="G129" s="28"/>
      <c r="H129" s="3">
        <v>0</v>
      </c>
      <c r="I129" s="9">
        <v>0</v>
      </c>
      <c r="J129" s="3">
        <v>0</v>
      </c>
      <c r="K129" s="3">
        <v>0</v>
      </c>
      <c r="L129" s="3">
        <v>0</v>
      </c>
      <c r="M129" s="3">
        <v>0</v>
      </c>
      <c r="N129" s="2">
        <v>0</v>
      </c>
      <c r="O129" s="2">
        <v>0</v>
      </c>
      <c r="P129" s="2">
        <v>0</v>
      </c>
      <c r="Q129" s="3">
        <v>0</v>
      </c>
      <c r="R129" s="3">
        <v>516800</v>
      </c>
      <c r="S129" s="3">
        <v>186200</v>
      </c>
      <c r="T129" s="3">
        <v>246379</v>
      </c>
      <c r="U129" s="3">
        <v>259539</v>
      </c>
      <c r="V129" s="3">
        <v>0</v>
      </c>
      <c r="W129" s="8">
        <v>0</v>
      </c>
      <c r="X129" s="2">
        <v>0</v>
      </c>
      <c r="Y129" s="3">
        <f t="shared" si="14"/>
        <v>300000</v>
      </c>
      <c r="Z129" s="2"/>
      <c r="AA129" s="2"/>
      <c r="AB129" s="2"/>
      <c r="AC129" s="2"/>
      <c r="AD129" s="2"/>
      <c r="AE129" s="18" t="s">
        <v>181</v>
      </c>
      <c r="AF129" s="8"/>
      <c r="AG129" s="3">
        <v>259539</v>
      </c>
      <c r="AH129" s="2">
        <v>0</v>
      </c>
      <c r="AI129" s="2">
        <v>0</v>
      </c>
      <c r="AJ129" s="2">
        <v>0</v>
      </c>
      <c r="AK129" s="3">
        <v>300000</v>
      </c>
    </row>
    <row r="130" spans="4:37">
      <c r="D130" s="18" t="s">
        <v>182</v>
      </c>
      <c r="E130" s="28"/>
      <c r="F130" s="28"/>
      <c r="G130" s="28"/>
      <c r="H130" s="2">
        <v>0</v>
      </c>
      <c r="I130" s="7">
        <v>0</v>
      </c>
      <c r="J130" s="2">
        <v>0</v>
      </c>
      <c r="K130" s="2">
        <v>0</v>
      </c>
      <c r="L130" s="2">
        <v>0</v>
      </c>
      <c r="M130" s="2">
        <v>0</v>
      </c>
      <c r="N130" s="2">
        <v>0</v>
      </c>
      <c r="O130" s="2">
        <v>0</v>
      </c>
      <c r="P130" s="2">
        <v>0</v>
      </c>
      <c r="Q130" s="2">
        <v>0</v>
      </c>
      <c r="R130" s="2">
        <v>0</v>
      </c>
      <c r="S130" s="2">
        <v>0</v>
      </c>
      <c r="T130" s="2">
        <v>0</v>
      </c>
      <c r="U130" s="2">
        <v>0</v>
      </c>
      <c r="V130" s="2">
        <v>0</v>
      </c>
      <c r="W130" s="8">
        <v>0</v>
      </c>
      <c r="X130" s="2">
        <v>0</v>
      </c>
      <c r="Y130" s="3">
        <f t="shared" si="14"/>
        <v>0</v>
      </c>
      <c r="Z130" s="2"/>
      <c r="AA130" s="2"/>
      <c r="AB130" s="2"/>
      <c r="AC130" s="2"/>
      <c r="AD130" s="2"/>
      <c r="AE130" s="18" t="s">
        <v>182</v>
      </c>
      <c r="AF130" s="8"/>
      <c r="AG130" s="2">
        <v>0</v>
      </c>
      <c r="AH130" s="2">
        <v>0</v>
      </c>
      <c r="AI130" s="2">
        <v>0</v>
      </c>
      <c r="AJ130" s="2">
        <v>0</v>
      </c>
      <c r="AK130" s="2">
        <v>0</v>
      </c>
    </row>
    <row r="131" spans="4:37">
      <c r="D131" s="18" t="s">
        <v>183</v>
      </c>
      <c r="E131" s="28"/>
      <c r="F131" s="28"/>
      <c r="G131" s="28"/>
      <c r="H131" s="2">
        <v>0</v>
      </c>
      <c r="I131" s="7">
        <v>0</v>
      </c>
      <c r="J131" s="2">
        <v>0</v>
      </c>
      <c r="K131" s="2">
        <v>0</v>
      </c>
      <c r="L131" s="2">
        <v>0</v>
      </c>
      <c r="M131" s="2">
        <v>0</v>
      </c>
      <c r="N131" s="2">
        <v>0</v>
      </c>
      <c r="O131" s="2">
        <v>0</v>
      </c>
      <c r="P131" s="2">
        <v>0</v>
      </c>
      <c r="Q131" s="2">
        <v>0</v>
      </c>
      <c r="R131" s="2">
        <v>0</v>
      </c>
      <c r="S131" s="2">
        <v>0</v>
      </c>
      <c r="T131" s="2">
        <v>0</v>
      </c>
      <c r="U131" s="2">
        <v>0</v>
      </c>
      <c r="V131" s="2">
        <v>0</v>
      </c>
      <c r="W131" s="8">
        <v>0</v>
      </c>
      <c r="X131" s="2">
        <v>0</v>
      </c>
      <c r="Y131" s="3">
        <f t="shared" si="14"/>
        <v>0</v>
      </c>
      <c r="Z131" s="2"/>
      <c r="AA131" s="2"/>
      <c r="AB131" s="2"/>
      <c r="AC131" s="2"/>
      <c r="AD131" s="2"/>
      <c r="AE131" s="18" t="s">
        <v>183</v>
      </c>
      <c r="AF131" s="8"/>
      <c r="AG131" s="2">
        <v>0</v>
      </c>
      <c r="AH131" s="2">
        <v>0</v>
      </c>
      <c r="AI131" s="2">
        <v>0</v>
      </c>
      <c r="AJ131" s="2">
        <v>0</v>
      </c>
      <c r="AK131" s="2">
        <v>0</v>
      </c>
    </row>
    <row r="132" spans="4:37">
      <c r="D132" s="18" t="s">
        <v>184</v>
      </c>
      <c r="E132" s="28"/>
      <c r="F132" s="28"/>
      <c r="G132" s="28"/>
      <c r="H132" s="2">
        <v>0</v>
      </c>
      <c r="I132" s="7">
        <v>0</v>
      </c>
      <c r="J132" s="2">
        <v>0</v>
      </c>
      <c r="K132" s="3">
        <v>0</v>
      </c>
      <c r="L132" s="3">
        <v>0</v>
      </c>
      <c r="M132" s="3">
        <v>0</v>
      </c>
      <c r="N132" s="3">
        <v>0</v>
      </c>
      <c r="O132" s="2">
        <v>0</v>
      </c>
      <c r="P132" s="2">
        <v>0</v>
      </c>
      <c r="Q132" s="3">
        <v>0</v>
      </c>
      <c r="R132" s="3">
        <v>0</v>
      </c>
      <c r="S132" s="3">
        <v>0</v>
      </c>
      <c r="T132" s="3">
        <v>0</v>
      </c>
      <c r="U132" s="3">
        <v>0</v>
      </c>
      <c r="V132" s="3">
        <v>0</v>
      </c>
      <c r="W132" s="8">
        <v>0</v>
      </c>
      <c r="X132" s="2">
        <v>0</v>
      </c>
      <c r="Y132" s="3">
        <f t="shared" si="14"/>
        <v>0</v>
      </c>
      <c r="Z132" s="2"/>
      <c r="AA132" s="2"/>
      <c r="AB132" s="2"/>
      <c r="AC132" s="2"/>
      <c r="AD132" s="2"/>
      <c r="AE132" s="18" t="s">
        <v>184</v>
      </c>
      <c r="AF132" s="8"/>
      <c r="AG132" s="2">
        <v>0</v>
      </c>
      <c r="AH132" s="2">
        <v>0</v>
      </c>
      <c r="AI132" s="2">
        <v>0</v>
      </c>
      <c r="AJ132" s="2">
        <v>0</v>
      </c>
      <c r="AK132" s="2">
        <v>0</v>
      </c>
    </row>
    <row r="133" spans="4:37">
      <c r="D133" s="18" t="s">
        <v>185</v>
      </c>
      <c r="E133" s="28"/>
      <c r="F133" s="28"/>
      <c r="G133" s="28"/>
      <c r="H133" s="3">
        <v>0</v>
      </c>
      <c r="I133" s="7">
        <v>0</v>
      </c>
      <c r="J133" s="2">
        <v>0</v>
      </c>
      <c r="K133" s="3">
        <v>0</v>
      </c>
      <c r="L133" s="2">
        <v>0</v>
      </c>
      <c r="M133" s="2">
        <v>0</v>
      </c>
      <c r="N133" s="2">
        <v>0</v>
      </c>
      <c r="O133" s="3">
        <v>0</v>
      </c>
      <c r="P133" s="3">
        <v>0</v>
      </c>
      <c r="Q133" s="3">
        <v>0</v>
      </c>
      <c r="R133" s="3">
        <v>0</v>
      </c>
      <c r="S133" s="3">
        <v>0</v>
      </c>
      <c r="T133" s="2">
        <v>0</v>
      </c>
      <c r="U133" s="3">
        <v>0</v>
      </c>
      <c r="V133" s="2">
        <v>0</v>
      </c>
      <c r="W133" s="8">
        <v>0</v>
      </c>
      <c r="X133" s="2">
        <v>0</v>
      </c>
      <c r="Y133" s="3">
        <f t="shared" si="14"/>
        <v>0</v>
      </c>
      <c r="Z133" s="2"/>
      <c r="AA133" s="2"/>
      <c r="AB133" s="2"/>
      <c r="AC133" s="2"/>
      <c r="AD133" s="2"/>
      <c r="AE133" s="18" t="s">
        <v>185</v>
      </c>
      <c r="AF133" s="8"/>
      <c r="AG133" s="2">
        <v>0</v>
      </c>
      <c r="AH133" s="2">
        <v>0</v>
      </c>
      <c r="AI133" s="2">
        <v>0</v>
      </c>
      <c r="AJ133" s="2">
        <v>0</v>
      </c>
      <c r="AK133" s="2">
        <v>0</v>
      </c>
    </row>
    <row r="134" spans="4:37">
      <c r="D134" s="18" t="s">
        <v>186</v>
      </c>
      <c r="E134" s="28"/>
      <c r="F134" s="28"/>
      <c r="G134" s="28"/>
      <c r="H134" s="2">
        <v>0</v>
      </c>
      <c r="I134" s="7">
        <v>0</v>
      </c>
      <c r="J134" s="2">
        <v>0</v>
      </c>
      <c r="K134" s="2">
        <v>0</v>
      </c>
      <c r="L134" s="2">
        <v>0</v>
      </c>
      <c r="M134" s="2">
        <v>0</v>
      </c>
      <c r="N134" s="2">
        <v>0</v>
      </c>
      <c r="O134" s="2">
        <v>0</v>
      </c>
      <c r="P134" s="2">
        <v>0</v>
      </c>
      <c r="Q134" s="2">
        <v>0</v>
      </c>
      <c r="R134" s="2">
        <v>0</v>
      </c>
      <c r="S134" s="2">
        <v>0</v>
      </c>
      <c r="T134" s="2">
        <v>0</v>
      </c>
      <c r="U134" s="2">
        <v>0</v>
      </c>
      <c r="V134" s="2">
        <v>0</v>
      </c>
      <c r="W134" s="8">
        <v>0</v>
      </c>
      <c r="X134" s="2">
        <v>0</v>
      </c>
      <c r="Y134" s="3">
        <f t="shared" si="14"/>
        <v>0</v>
      </c>
      <c r="Z134" s="2"/>
      <c r="AA134" s="2"/>
      <c r="AB134" s="2"/>
      <c r="AC134" s="2"/>
      <c r="AD134" s="2"/>
      <c r="AE134" s="18" t="s">
        <v>186</v>
      </c>
      <c r="AF134" s="8"/>
      <c r="AG134" s="2">
        <v>0</v>
      </c>
      <c r="AH134" s="2">
        <v>0</v>
      </c>
      <c r="AI134" s="2">
        <v>0</v>
      </c>
      <c r="AJ134" s="2">
        <v>0</v>
      </c>
      <c r="AK134" s="2">
        <v>0</v>
      </c>
    </row>
    <row r="135" spans="4:37" ht="30">
      <c r="D135" s="18" t="s">
        <v>187</v>
      </c>
      <c r="E135" s="28"/>
      <c r="F135" s="28"/>
      <c r="G135" s="28"/>
      <c r="H135" s="3">
        <v>0</v>
      </c>
      <c r="I135" s="9">
        <v>0</v>
      </c>
      <c r="J135" s="3">
        <v>799</v>
      </c>
      <c r="K135" s="3">
        <v>3298</v>
      </c>
      <c r="L135" s="3">
        <v>2923</v>
      </c>
      <c r="M135" s="2">
        <v>3937</v>
      </c>
      <c r="N135" s="3">
        <v>5612</v>
      </c>
      <c r="O135" s="3">
        <v>3222</v>
      </c>
      <c r="P135" s="3">
        <v>19589</v>
      </c>
      <c r="Q135" s="3">
        <v>21308</v>
      </c>
      <c r="R135" s="3">
        <v>30997</v>
      </c>
      <c r="S135" s="3">
        <v>13887</v>
      </c>
      <c r="T135" s="3">
        <v>15457</v>
      </c>
      <c r="U135" s="3">
        <v>10411</v>
      </c>
      <c r="V135" s="3">
        <v>3428</v>
      </c>
      <c r="W135" s="8">
        <v>5015</v>
      </c>
      <c r="X135" s="3">
        <v>1896</v>
      </c>
      <c r="Y135" s="3">
        <f t="shared" si="14"/>
        <v>12599</v>
      </c>
      <c r="Z135" s="3"/>
      <c r="AA135" s="3"/>
      <c r="AB135" s="3"/>
      <c r="AC135" s="3"/>
      <c r="AD135" s="3"/>
      <c r="AE135" s="18" t="s">
        <v>187</v>
      </c>
      <c r="AF135" s="8"/>
      <c r="AG135" s="3">
        <v>10411</v>
      </c>
      <c r="AH135" s="3">
        <v>3428</v>
      </c>
      <c r="AI135" s="3">
        <v>5015</v>
      </c>
      <c r="AJ135" s="3">
        <v>1896</v>
      </c>
      <c r="AK135" s="3">
        <v>12599</v>
      </c>
    </row>
    <row r="136" spans="4:37" ht="30">
      <c r="D136" s="18" t="s">
        <v>188</v>
      </c>
      <c r="E136" s="28"/>
      <c r="F136" s="28"/>
      <c r="G136" s="28"/>
      <c r="H136" s="2">
        <v>0</v>
      </c>
      <c r="I136" s="7">
        <v>0</v>
      </c>
      <c r="J136" s="2">
        <v>0</v>
      </c>
      <c r="K136" s="2">
        <v>0</v>
      </c>
      <c r="L136" s="2">
        <v>0</v>
      </c>
      <c r="M136" s="2">
        <v>0</v>
      </c>
      <c r="N136" s="2">
        <v>0</v>
      </c>
      <c r="O136" s="3">
        <v>0</v>
      </c>
      <c r="P136" s="3">
        <v>0</v>
      </c>
      <c r="Q136" s="3">
        <v>0</v>
      </c>
      <c r="R136" s="3">
        <v>0</v>
      </c>
      <c r="S136" s="2">
        <v>0</v>
      </c>
      <c r="T136" s="2">
        <v>0</v>
      </c>
      <c r="U136" s="2">
        <v>0</v>
      </c>
      <c r="V136" s="2">
        <v>0</v>
      </c>
      <c r="W136" s="8">
        <v>0</v>
      </c>
      <c r="X136" s="2">
        <v>0</v>
      </c>
      <c r="Y136" s="3">
        <f t="shared" si="14"/>
        <v>0</v>
      </c>
      <c r="Z136" s="2"/>
      <c r="AA136" s="2"/>
      <c r="AB136" s="2"/>
      <c r="AC136" s="2"/>
      <c r="AD136" s="2"/>
      <c r="AE136" s="18" t="s">
        <v>188</v>
      </c>
      <c r="AF136" s="8"/>
      <c r="AG136" s="2">
        <v>0</v>
      </c>
      <c r="AH136" s="2">
        <v>0</v>
      </c>
      <c r="AI136" s="2">
        <v>0</v>
      </c>
      <c r="AJ136" s="2">
        <v>0</v>
      </c>
      <c r="AK136" s="2">
        <v>0</v>
      </c>
    </row>
    <row r="137" spans="4:37">
      <c r="D137" s="18" t="s">
        <v>189</v>
      </c>
      <c r="E137" s="28"/>
      <c r="F137" s="28"/>
      <c r="G137" s="28"/>
      <c r="H137" s="3">
        <v>-7450</v>
      </c>
      <c r="I137" s="9">
        <v>-73671</v>
      </c>
      <c r="J137" s="3">
        <v>-40655</v>
      </c>
      <c r="K137" s="3">
        <v>-120032</v>
      </c>
      <c r="L137" s="3">
        <v>-107217</v>
      </c>
      <c r="M137" s="3">
        <v>-57467</v>
      </c>
      <c r="N137" s="3">
        <v>-84259</v>
      </c>
      <c r="O137" s="3">
        <v>-63405</v>
      </c>
      <c r="P137" s="3">
        <v>-16463</v>
      </c>
      <c r="Q137" s="3">
        <v>-593750</v>
      </c>
      <c r="R137" s="3">
        <v>333990</v>
      </c>
      <c r="S137" s="3">
        <v>-120029</v>
      </c>
      <c r="T137" s="3">
        <v>-31806</v>
      </c>
      <c r="U137" s="3">
        <v>95952</v>
      </c>
      <c r="V137" s="3">
        <v>-75685</v>
      </c>
      <c r="W137" s="8">
        <v>-83164</v>
      </c>
      <c r="X137" s="3">
        <v>-214071</v>
      </c>
      <c r="Y137" s="3">
        <f t="shared" si="14"/>
        <v>-100509</v>
      </c>
      <c r="Z137" s="3"/>
      <c r="AA137" s="3"/>
      <c r="AB137" s="3"/>
      <c r="AC137" s="3"/>
      <c r="AD137" s="3"/>
      <c r="AE137" s="18" t="s">
        <v>189</v>
      </c>
      <c r="AF137" s="8"/>
      <c r="AG137" s="3">
        <v>95952</v>
      </c>
      <c r="AH137" s="3">
        <v>-75685</v>
      </c>
      <c r="AI137" s="3">
        <v>-83164</v>
      </c>
      <c r="AJ137" s="3">
        <v>-214071</v>
      </c>
      <c r="AK137" s="3">
        <v>-100509</v>
      </c>
    </row>
    <row r="138" spans="4:37">
      <c r="D138" s="12" t="s">
        <v>190</v>
      </c>
      <c r="E138" s="22"/>
      <c r="F138" s="22"/>
      <c r="G138" s="22"/>
      <c r="H138" s="2"/>
      <c r="I138" s="7"/>
      <c r="J138" s="2"/>
      <c r="K138" s="2"/>
      <c r="L138" s="2"/>
      <c r="M138" s="2"/>
      <c r="N138" s="2"/>
      <c r="O138" s="2"/>
      <c r="P138" s="2"/>
      <c r="Q138" s="2"/>
      <c r="R138" s="2"/>
      <c r="S138" s="2"/>
      <c r="T138" s="2"/>
      <c r="U138" s="2"/>
      <c r="V138" s="2"/>
      <c r="W138" s="8"/>
      <c r="X138" s="2"/>
      <c r="Y138" s="3">
        <f t="shared" si="14"/>
        <v>0</v>
      </c>
      <c r="Z138" s="2"/>
      <c r="AA138" s="2"/>
      <c r="AB138" s="2"/>
      <c r="AC138" s="2"/>
      <c r="AD138" s="2"/>
      <c r="AE138" s="12" t="s">
        <v>190</v>
      </c>
      <c r="AF138" s="8"/>
      <c r="AG138" s="2"/>
      <c r="AH138" s="2"/>
      <c r="AI138" s="2"/>
      <c r="AJ138" s="2"/>
      <c r="AK138" s="2"/>
    </row>
    <row r="139" spans="4:37" ht="30">
      <c r="D139" s="18" t="s">
        <v>191</v>
      </c>
      <c r="E139" s="28"/>
      <c r="F139" s="28"/>
      <c r="G139" s="28"/>
      <c r="H139" s="3">
        <v>0</v>
      </c>
      <c r="I139" s="9">
        <v>0</v>
      </c>
      <c r="J139" s="2">
        <v>212927</v>
      </c>
      <c r="K139" s="3">
        <v>0</v>
      </c>
      <c r="L139" s="3">
        <v>0</v>
      </c>
      <c r="M139" s="2">
        <v>0</v>
      </c>
      <c r="N139" s="2">
        <v>0</v>
      </c>
      <c r="O139" s="2">
        <v>0</v>
      </c>
      <c r="P139" s="2">
        <v>0</v>
      </c>
      <c r="Q139" s="3">
        <v>0</v>
      </c>
      <c r="R139" s="3">
        <v>0</v>
      </c>
      <c r="S139" s="3">
        <v>0</v>
      </c>
      <c r="T139" s="3">
        <v>0</v>
      </c>
      <c r="U139" s="3">
        <v>0</v>
      </c>
      <c r="V139" s="3">
        <v>0</v>
      </c>
      <c r="W139" s="8">
        <v>0</v>
      </c>
      <c r="X139" s="3">
        <v>5750</v>
      </c>
      <c r="Y139" s="3">
        <f t="shared" si="14"/>
        <v>1011261</v>
      </c>
      <c r="Z139" s="3"/>
      <c r="AA139" s="3"/>
      <c r="AB139" s="3"/>
      <c r="AC139" s="3"/>
      <c r="AD139" s="3"/>
      <c r="AE139" s="18" t="s">
        <v>191</v>
      </c>
      <c r="AF139" s="8"/>
      <c r="AG139" s="2">
        <v>0</v>
      </c>
      <c r="AH139" s="2">
        <v>0</v>
      </c>
      <c r="AI139" s="2">
        <v>0</v>
      </c>
      <c r="AJ139" s="3">
        <v>5750</v>
      </c>
      <c r="AK139" s="3">
        <v>1011261</v>
      </c>
    </row>
    <row r="140" spans="4:37" ht="30">
      <c r="D140" s="18" t="s">
        <v>192</v>
      </c>
      <c r="E140" s="28"/>
      <c r="F140" s="28"/>
      <c r="G140" s="28"/>
      <c r="H140" s="2">
        <v>0</v>
      </c>
      <c r="I140" s="7">
        <v>0</v>
      </c>
      <c r="J140" s="2">
        <v>0</v>
      </c>
      <c r="K140" s="2">
        <v>0</v>
      </c>
      <c r="L140" s="2">
        <v>0</v>
      </c>
      <c r="M140" s="2">
        <v>0</v>
      </c>
      <c r="N140" s="2">
        <v>0</v>
      </c>
      <c r="O140" s="2">
        <v>0</v>
      </c>
      <c r="P140" s="2">
        <v>0</v>
      </c>
      <c r="Q140" s="2">
        <v>0</v>
      </c>
      <c r="R140" s="3">
        <v>0</v>
      </c>
      <c r="S140" s="2">
        <v>0</v>
      </c>
      <c r="T140" s="2">
        <v>0</v>
      </c>
      <c r="U140" s="2">
        <v>0</v>
      </c>
      <c r="V140" s="2">
        <v>0</v>
      </c>
      <c r="W140" s="8">
        <v>0</v>
      </c>
      <c r="X140" s="2">
        <v>0</v>
      </c>
      <c r="Y140" s="3">
        <f t="shared" si="14"/>
        <v>0</v>
      </c>
      <c r="Z140" s="2"/>
      <c r="AA140" s="2"/>
      <c r="AB140" s="2"/>
      <c r="AC140" s="2"/>
      <c r="AD140" s="2"/>
      <c r="AE140" s="18" t="s">
        <v>192</v>
      </c>
      <c r="AF140" s="8"/>
      <c r="AG140" s="2">
        <v>0</v>
      </c>
      <c r="AH140" s="2">
        <v>0</v>
      </c>
      <c r="AI140" s="2">
        <v>0</v>
      </c>
      <c r="AJ140" s="2">
        <v>0</v>
      </c>
      <c r="AK140" s="2">
        <v>0</v>
      </c>
    </row>
    <row r="141" spans="4:37">
      <c r="D141" s="18" t="s">
        <v>193</v>
      </c>
      <c r="E141" s="28"/>
      <c r="F141" s="28"/>
      <c r="G141" s="28"/>
      <c r="H141" s="3">
        <v>125665</v>
      </c>
      <c r="I141" s="9">
        <v>288406</v>
      </c>
      <c r="J141" s="3">
        <v>572962</v>
      </c>
      <c r="K141" s="3">
        <v>512019</v>
      </c>
      <c r="L141" s="3">
        <v>657519</v>
      </c>
      <c r="M141" s="3">
        <v>997796</v>
      </c>
      <c r="N141" s="3">
        <v>1377178</v>
      </c>
      <c r="O141" s="3">
        <v>1568373</v>
      </c>
      <c r="P141" s="3">
        <v>1702628</v>
      </c>
      <c r="Q141" s="3">
        <v>2674996</v>
      </c>
      <c r="R141" s="3">
        <v>2382459</v>
      </c>
      <c r="S141" s="3">
        <v>2552793</v>
      </c>
      <c r="T141" s="3">
        <v>2655464</v>
      </c>
      <c r="U141" s="3">
        <v>2837789</v>
      </c>
      <c r="V141" s="3">
        <v>2898445</v>
      </c>
      <c r="W141" s="8">
        <v>3105738</v>
      </c>
      <c r="X141" s="3">
        <v>3351330</v>
      </c>
      <c r="Y141" s="3">
        <f t="shared" si="14"/>
        <v>4057019</v>
      </c>
      <c r="Z141" s="3"/>
      <c r="AA141" s="3"/>
      <c r="AB141" s="3"/>
      <c r="AC141" s="3"/>
      <c r="AD141" s="3"/>
      <c r="AE141" s="18" t="s">
        <v>193</v>
      </c>
      <c r="AF141" s="8"/>
      <c r="AG141" s="3">
        <v>2837789</v>
      </c>
      <c r="AH141" s="3">
        <v>2898445</v>
      </c>
      <c r="AI141" s="3">
        <v>3105738</v>
      </c>
      <c r="AJ141" s="3">
        <v>3351330</v>
      </c>
      <c r="AK141" s="3">
        <v>4057019</v>
      </c>
    </row>
    <row r="142" spans="4:37">
      <c r="D142" s="18" t="s">
        <v>194</v>
      </c>
      <c r="E142" s="28"/>
      <c r="F142" s="28"/>
      <c r="G142" s="28"/>
      <c r="H142" s="3">
        <v>-136009</v>
      </c>
      <c r="I142" s="9">
        <v>-157752</v>
      </c>
      <c r="J142" s="3">
        <v>-454001</v>
      </c>
      <c r="K142" s="3">
        <v>-466741</v>
      </c>
      <c r="L142" s="3">
        <v>-555292</v>
      </c>
      <c r="M142" s="3">
        <v>-873749</v>
      </c>
      <c r="N142" s="3">
        <v>-1194840</v>
      </c>
      <c r="O142" s="3">
        <v>-1481561</v>
      </c>
      <c r="P142" s="3">
        <v>-1560480</v>
      </c>
      <c r="Q142" s="3">
        <v>-2214665</v>
      </c>
      <c r="R142" s="3">
        <v>-2730449</v>
      </c>
      <c r="S142" s="3">
        <v>-2620857</v>
      </c>
      <c r="T142" s="3">
        <v>-2571932</v>
      </c>
      <c r="U142" s="3">
        <v>-2762605</v>
      </c>
      <c r="V142" s="3">
        <v>-2753906</v>
      </c>
      <c r="W142" s="8">
        <v>-2651543</v>
      </c>
      <c r="X142" s="3">
        <v>-2904307</v>
      </c>
      <c r="Y142" s="3">
        <f t="shared" si="14"/>
        <v>-4046152</v>
      </c>
      <c r="Z142" s="3"/>
      <c r="AA142" s="3"/>
      <c r="AB142" s="3"/>
      <c r="AC142" s="3"/>
      <c r="AD142" s="3"/>
      <c r="AE142" s="18" t="s">
        <v>194</v>
      </c>
      <c r="AF142" s="8"/>
      <c r="AG142" s="3">
        <v>-2762605</v>
      </c>
      <c r="AH142" s="3">
        <v>-2753906</v>
      </c>
      <c r="AI142" s="3">
        <v>-2651543</v>
      </c>
      <c r="AJ142" s="3">
        <v>-2904307</v>
      </c>
      <c r="AK142" s="3">
        <v>-4046152</v>
      </c>
    </row>
    <row r="143" spans="4:37">
      <c r="D143" s="18" t="s">
        <v>195</v>
      </c>
      <c r="E143" s="28"/>
      <c r="F143" s="28"/>
      <c r="G143" s="28"/>
      <c r="H143" s="2">
        <v>0</v>
      </c>
      <c r="I143" s="7">
        <v>0</v>
      </c>
      <c r="J143" s="2">
        <v>0</v>
      </c>
      <c r="K143" s="2">
        <v>0</v>
      </c>
      <c r="L143" s="2">
        <v>0</v>
      </c>
      <c r="M143" s="2">
        <v>0</v>
      </c>
      <c r="N143" s="2">
        <v>0</v>
      </c>
      <c r="O143" s="2">
        <v>0</v>
      </c>
      <c r="P143" s="2">
        <v>0</v>
      </c>
      <c r="Q143" s="2">
        <v>0</v>
      </c>
      <c r="R143" s="2">
        <v>0</v>
      </c>
      <c r="S143" s="2">
        <v>0</v>
      </c>
      <c r="T143" s="3">
        <v>0</v>
      </c>
      <c r="U143" s="3">
        <v>0</v>
      </c>
      <c r="V143" s="3">
        <v>0</v>
      </c>
      <c r="W143" s="8">
        <v>0</v>
      </c>
      <c r="X143" s="2">
        <v>0</v>
      </c>
      <c r="Y143" s="3">
        <f t="shared" si="14"/>
        <v>0</v>
      </c>
      <c r="Z143" s="2"/>
      <c r="AA143" s="2"/>
      <c r="AB143" s="2"/>
      <c r="AC143" s="2"/>
      <c r="AD143" s="2"/>
      <c r="AE143" s="18" t="s">
        <v>195</v>
      </c>
      <c r="AF143" s="8"/>
      <c r="AG143" s="2">
        <v>0</v>
      </c>
      <c r="AH143" s="2">
        <v>0</v>
      </c>
      <c r="AI143" s="2">
        <v>0</v>
      </c>
      <c r="AJ143" s="2">
        <v>0</v>
      </c>
      <c r="AK143" s="2">
        <v>0</v>
      </c>
    </row>
    <row r="144" spans="4:37">
      <c r="D144" s="18" t="s">
        <v>196</v>
      </c>
      <c r="E144" s="28"/>
      <c r="F144" s="28"/>
      <c r="G144" s="28"/>
      <c r="H144" s="2">
        <v>0</v>
      </c>
      <c r="I144" s="7">
        <v>0</v>
      </c>
      <c r="J144" s="2">
        <v>0</v>
      </c>
      <c r="K144" s="2">
        <v>0</v>
      </c>
      <c r="L144" s="2">
        <v>0</v>
      </c>
      <c r="M144" s="2">
        <v>0</v>
      </c>
      <c r="N144" s="2">
        <v>0</v>
      </c>
      <c r="O144" s="2">
        <v>0</v>
      </c>
      <c r="P144" s="2">
        <v>0</v>
      </c>
      <c r="Q144" s="2">
        <v>0</v>
      </c>
      <c r="R144" s="2">
        <v>0</v>
      </c>
      <c r="S144" s="2">
        <v>0</v>
      </c>
      <c r="T144" s="2">
        <v>0</v>
      </c>
      <c r="U144" s="2">
        <v>0</v>
      </c>
      <c r="V144" s="2">
        <v>0</v>
      </c>
      <c r="W144" s="8">
        <v>0</v>
      </c>
      <c r="X144" s="2">
        <v>0</v>
      </c>
      <c r="Y144" s="3">
        <f t="shared" si="14"/>
        <v>0</v>
      </c>
      <c r="Z144" s="2"/>
      <c r="AA144" s="2"/>
      <c r="AB144" s="2"/>
      <c r="AC144" s="2"/>
      <c r="AD144" s="2"/>
      <c r="AE144" s="18" t="s">
        <v>196</v>
      </c>
      <c r="AF144" s="8"/>
      <c r="AG144" s="2">
        <v>0</v>
      </c>
      <c r="AH144" s="2">
        <v>0</v>
      </c>
      <c r="AI144" s="2">
        <v>0</v>
      </c>
      <c r="AJ144" s="2">
        <v>0</v>
      </c>
      <c r="AK144" s="2">
        <v>0</v>
      </c>
    </row>
    <row r="145" spans="4:37">
      <c r="D145" s="18" t="s">
        <v>197</v>
      </c>
      <c r="E145" s="28"/>
      <c r="F145" s="28"/>
      <c r="G145" s="28"/>
      <c r="H145" s="2">
        <v>0</v>
      </c>
      <c r="I145" s="7">
        <v>0</v>
      </c>
      <c r="J145" s="2">
        <v>0</v>
      </c>
      <c r="K145" s="2">
        <v>0</v>
      </c>
      <c r="L145" s="2">
        <v>0</v>
      </c>
      <c r="M145" s="2">
        <v>0</v>
      </c>
      <c r="N145" s="2">
        <v>0</v>
      </c>
      <c r="O145" s="2">
        <v>0</v>
      </c>
      <c r="P145" s="2">
        <v>0</v>
      </c>
      <c r="Q145" s="2">
        <v>0</v>
      </c>
      <c r="R145" s="2">
        <v>0</v>
      </c>
      <c r="S145" s="2">
        <v>0</v>
      </c>
      <c r="T145" s="2">
        <v>0</v>
      </c>
      <c r="U145" s="2">
        <v>0</v>
      </c>
      <c r="V145" s="2">
        <v>0</v>
      </c>
      <c r="W145" s="8">
        <v>0</v>
      </c>
      <c r="X145" s="2">
        <v>0</v>
      </c>
      <c r="Y145" s="3">
        <f t="shared" si="14"/>
        <v>0</v>
      </c>
      <c r="Z145" s="2"/>
      <c r="AA145" s="2"/>
      <c r="AB145" s="2"/>
      <c r="AC145" s="2"/>
      <c r="AD145" s="2"/>
      <c r="AE145" s="18" t="s">
        <v>197</v>
      </c>
      <c r="AF145" s="8"/>
      <c r="AG145" s="2">
        <v>0</v>
      </c>
      <c r="AH145" s="2">
        <v>0</v>
      </c>
      <c r="AI145" s="2">
        <v>0</v>
      </c>
      <c r="AJ145" s="2">
        <v>0</v>
      </c>
      <c r="AK145" s="2">
        <v>0</v>
      </c>
    </row>
    <row r="146" spans="4:37">
      <c r="D146" s="18" t="s">
        <v>198</v>
      </c>
      <c r="E146" s="28"/>
      <c r="F146" s="28"/>
      <c r="G146" s="28"/>
      <c r="H146" s="3">
        <v>-9435</v>
      </c>
      <c r="I146" s="9">
        <v>0</v>
      </c>
      <c r="J146" s="3">
        <v>-13455</v>
      </c>
      <c r="K146" s="3">
        <v>19550</v>
      </c>
      <c r="L146" s="3">
        <v>-23000</v>
      </c>
      <c r="M146" s="3">
        <v>-23000</v>
      </c>
      <c r="N146" s="3">
        <v>-31050</v>
      </c>
      <c r="O146" s="3">
        <v>-34500</v>
      </c>
      <c r="P146" s="3">
        <v>-34500</v>
      </c>
      <c r="Q146" s="3">
        <v>-40250</v>
      </c>
      <c r="R146" s="3">
        <v>-40250</v>
      </c>
      <c r="S146" s="3">
        <v>-46000</v>
      </c>
      <c r="T146" s="3">
        <v>-51750</v>
      </c>
      <c r="U146" s="3">
        <v>-63250</v>
      </c>
      <c r="V146" s="3">
        <v>-57500</v>
      </c>
      <c r="W146" s="8">
        <v>-57500</v>
      </c>
      <c r="X146" s="3">
        <v>-30187</v>
      </c>
      <c r="Y146" s="3">
        <f t="shared" si="14"/>
        <v>-144925</v>
      </c>
      <c r="Z146" s="3"/>
      <c r="AA146" s="3"/>
      <c r="AB146" s="3"/>
      <c r="AC146" s="3"/>
      <c r="AD146" s="3"/>
      <c r="AE146" s="18" t="s">
        <v>198</v>
      </c>
      <c r="AF146" s="8"/>
      <c r="AG146" s="3">
        <v>-63250</v>
      </c>
      <c r="AH146" s="3">
        <v>-57500</v>
      </c>
      <c r="AI146" s="3">
        <v>-57500</v>
      </c>
      <c r="AJ146" s="3">
        <v>-30187</v>
      </c>
      <c r="AK146" s="3">
        <v>-144925</v>
      </c>
    </row>
    <row r="147" spans="4:37" ht="30">
      <c r="D147" s="18" t="s">
        <v>199</v>
      </c>
      <c r="E147" s="28"/>
      <c r="F147" s="28"/>
      <c r="G147" s="28"/>
      <c r="H147" s="2">
        <v>0</v>
      </c>
      <c r="I147" s="7">
        <v>0</v>
      </c>
      <c r="J147" s="2">
        <v>0</v>
      </c>
      <c r="K147" s="2">
        <v>0</v>
      </c>
      <c r="L147" s="2">
        <v>0</v>
      </c>
      <c r="M147" s="2">
        <v>0</v>
      </c>
      <c r="N147" s="2">
        <v>0</v>
      </c>
      <c r="O147" s="2">
        <v>0</v>
      </c>
      <c r="P147" s="2">
        <v>0</v>
      </c>
      <c r="Q147" s="2">
        <v>0</v>
      </c>
      <c r="R147" s="2">
        <v>0</v>
      </c>
      <c r="S147" s="2">
        <v>0</v>
      </c>
      <c r="T147" s="2">
        <v>0</v>
      </c>
      <c r="U147" s="2">
        <v>0</v>
      </c>
      <c r="V147" s="2">
        <v>0</v>
      </c>
      <c r="W147" s="8">
        <v>0</v>
      </c>
      <c r="X147" s="2">
        <v>0</v>
      </c>
      <c r="Y147" s="3">
        <f t="shared" si="14"/>
        <v>0</v>
      </c>
      <c r="Z147" s="2"/>
      <c r="AA147" s="2"/>
      <c r="AB147" s="2"/>
      <c r="AC147" s="2"/>
      <c r="AD147" s="2"/>
      <c r="AE147" s="18" t="s">
        <v>199</v>
      </c>
      <c r="AF147" s="8"/>
      <c r="AG147" s="2">
        <v>0</v>
      </c>
      <c r="AH147" s="2">
        <v>0</v>
      </c>
      <c r="AI147" s="2">
        <v>0</v>
      </c>
      <c r="AJ147" s="2">
        <v>0</v>
      </c>
      <c r="AK147" s="2">
        <v>0</v>
      </c>
    </row>
    <row r="148" spans="4:37">
      <c r="D148" s="18" t="s">
        <v>200</v>
      </c>
      <c r="E148" s="28"/>
      <c r="F148" s="28"/>
      <c r="G148" s="28"/>
      <c r="H148" s="2">
        <v>0</v>
      </c>
      <c r="I148" s="7">
        <v>0</v>
      </c>
      <c r="J148" s="2">
        <v>0</v>
      </c>
      <c r="K148" s="2">
        <v>0</v>
      </c>
      <c r="L148" s="2">
        <v>0</v>
      </c>
      <c r="M148" s="2">
        <v>0</v>
      </c>
      <c r="N148" s="2">
        <v>0</v>
      </c>
      <c r="O148" s="2">
        <v>0</v>
      </c>
      <c r="P148" s="2">
        <v>0</v>
      </c>
      <c r="Q148" s="2">
        <v>0</v>
      </c>
      <c r="R148" s="2">
        <v>0</v>
      </c>
      <c r="S148" s="2">
        <v>0</v>
      </c>
      <c r="T148" s="2">
        <v>0</v>
      </c>
      <c r="U148" s="2">
        <v>0</v>
      </c>
      <c r="V148" s="2">
        <v>0</v>
      </c>
      <c r="W148" s="8">
        <v>0</v>
      </c>
      <c r="X148" s="2">
        <v>0</v>
      </c>
      <c r="Y148" s="3">
        <f t="shared" si="14"/>
        <v>0</v>
      </c>
      <c r="Z148" s="2"/>
      <c r="AA148" s="2"/>
      <c r="AB148" s="2"/>
      <c r="AC148" s="2"/>
      <c r="AD148" s="2"/>
      <c r="AE148" s="18" t="s">
        <v>200</v>
      </c>
      <c r="AF148" s="8"/>
      <c r="AG148" s="2">
        <v>0</v>
      </c>
      <c r="AH148" s="2">
        <v>0</v>
      </c>
      <c r="AI148" s="2">
        <v>0</v>
      </c>
      <c r="AJ148" s="2">
        <v>0</v>
      </c>
      <c r="AK148" s="2">
        <v>0</v>
      </c>
    </row>
    <row r="149" spans="4:37">
      <c r="D149" s="18" t="s">
        <v>201</v>
      </c>
      <c r="E149" s="28"/>
      <c r="F149" s="28"/>
      <c r="G149" s="28"/>
      <c r="H149" s="3">
        <v>-19779</v>
      </c>
      <c r="I149" s="9">
        <v>130654</v>
      </c>
      <c r="J149" s="3">
        <v>318433</v>
      </c>
      <c r="K149" s="3">
        <v>64828</v>
      </c>
      <c r="L149" s="3">
        <v>79227</v>
      </c>
      <c r="M149" s="3">
        <v>101046</v>
      </c>
      <c r="N149" s="3">
        <v>151288</v>
      </c>
      <c r="O149" s="3">
        <v>52312</v>
      </c>
      <c r="P149" s="3">
        <v>107648</v>
      </c>
      <c r="Q149" s="3">
        <v>420081</v>
      </c>
      <c r="R149" s="3">
        <v>-388240</v>
      </c>
      <c r="S149" s="3">
        <v>-114064</v>
      </c>
      <c r="T149" s="3">
        <v>31781</v>
      </c>
      <c r="U149" s="3">
        <v>11934</v>
      </c>
      <c r="V149" s="3">
        <v>87040</v>
      </c>
      <c r="W149" s="8">
        <v>396695</v>
      </c>
      <c r="X149" s="3">
        <v>422586</v>
      </c>
      <c r="Y149" s="3">
        <f t="shared" si="14"/>
        <v>877204</v>
      </c>
      <c r="Z149" s="3"/>
      <c r="AA149" s="3"/>
      <c r="AB149" s="3"/>
      <c r="AC149" s="3"/>
      <c r="AD149" s="3"/>
      <c r="AE149" s="18" t="s">
        <v>201</v>
      </c>
      <c r="AF149" s="8"/>
      <c r="AG149" s="3">
        <v>11934</v>
      </c>
      <c r="AH149" s="3">
        <v>87040</v>
      </c>
      <c r="AI149" s="3">
        <v>396695</v>
      </c>
      <c r="AJ149" s="3">
        <v>422586</v>
      </c>
      <c r="AK149" s="3">
        <v>877204</v>
      </c>
    </row>
    <row r="150" spans="4:37">
      <c r="D150" s="16" t="s">
        <v>202</v>
      </c>
      <c r="E150" s="26"/>
      <c r="F150" s="26"/>
      <c r="G150" s="26"/>
      <c r="H150" s="3">
        <v>45036</v>
      </c>
      <c r="I150" s="9">
        <v>-22304</v>
      </c>
      <c r="J150" s="3">
        <v>135758</v>
      </c>
      <c r="K150" s="3">
        <v>-120536</v>
      </c>
      <c r="L150" s="3">
        <v>79315</v>
      </c>
      <c r="M150" s="3">
        <v>-89557</v>
      </c>
      <c r="N150" s="3">
        <v>122193</v>
      </c>
      <c r="O150" s="3">
        <v>83224</v>
      </c>
      <c r="P150" s="3">
        <v>259514</v>
      </c>
      <c r="Q150" s="3">
        <v>-431762</v>
      </c>
      <c r="R150" s="3">
        <v>330760</v>
      </c>
      <c r="S150" s="3">
        <v>75525</v>
      </c>
      <c r="T150" s="3">
        <v>36095</v>
      </c>
      <c r="U150" s="3">
        <v>61002</v>
      </c>
      <c r="V150" s="3">
        <v>81440</v>
      </c>
      <c r="W150" s="8">
        <v>321718</v>
      </c>
      <c r="X150" s="3">
        <v>-29811</v>
      </c>
      <c r="Y150" s="3">
        <f t="shared" si="14"/>
        <v>-153870</v>
      </c>
      <c r="Z150" s="3"/>
      <c r="AA150" s="3"/>
      <c r="AB150" s="3"/>
      <c r="AC150" s="3"/>
      <c r="AD150" s="3"/>
      <c r="AE150" s="16" t="s">
        <v>202</v>
      </c>
      <c r="AF150" s="8"/>
      <c r="AG150" s="3">
        <v>61002</v>
      </c>
      <c r="AH150" s="3">
        <v>81440</v>
      </c>
      <c r="AI150" s="3">
        <v>321718</v>
      </c>
      <c r="AJ150" s="3">
        <v>-29811</v>
      </c>
      <c r="AK150" s="3">
        <v>-153870</v>
      </c>
    </row>
    <row r="151" spans="4:37">
      <c r="D151" s="16" t="s">
        <v>203</v>
      </c>
      <c r="E151" s="26"/>
      <c r="F151" s="26"/>
      <c r="G151" s="26"/>
      <c r="H151" s="3">
        <v>11648</v>
      </c>
      <c r="I151" s="9">
        <v>56705</v>
      </c>
      <c r="J151" s="3">
        <v>34412</v>
      </c>
      <c r="K151" s="3">
        <v>170171</v>
      </c>
      <c r="L151" s="3">
        <v>49712</v>
      </c>
      <c r="M151" s="3">
        <v>129159</v>
      </c>
      <c r="N151" s="3">
        <v>39664</v>
      </c>
      <c r="O151" s="3">
        <v>161857</v>
      </c>
      <c r="P151" s="3">
        <v>244045</v>
      </c>
      <c r="Q151" s="3">
        <v>503689</v>
      </c>
      <c r="R151" s="3">
        <v>71754</v>
      </c>
      <c r="S151" s="3">
        <v>402414</v>
      </c>
      <c r="T151" s="3">
        <v>478304</v>
      </c>
      <c r="U151" s="3">
        <v>514475</v>
      </c>
      <c r="V151" s="3">
        <v>575792</v>
      </c>
      <c r="W151" s="8">
        <v>657367</v>
      </c>
      <c r="X151" s="3">
        <v>979359</v>
      </c>
      <c r="Y151" s="3">
        <f t="shared" si="14"/>
        <v>950131</v>
      </c>
      <c r="Z151" s="3"/>
      <c r="AA151" s="3"/>
      <c r="AB151" s="3"/>
      <c r="AC151" s="3"/>
      <c r="AD151" s="3"/>
      <c r="AE151" s="16" t="s">
        <v>203</v>
      </c>
      <c r="AF151" s="8"/>
      <c r="AG151" s="3">
        <v>514475</v>
      </c>
      <c r="AH151" s="3">
        <v>575792</v>
      </c>
      <c r="AI151" s="3">
        <v>657367</v>
      </c>
      <c r="AJ151" s="3">
        <v>979359</v>
      </c>
      <c r="AK151" s="3">
        <v>950131</v>
      </c>
    </row>
    <row r="152" spans="4:37" ht="30">
      <c r="D152" s="16" t="s">
        <v>204</v>
      </c>
      <c r="E152" s="26"/>
      <c r="F152" s="26"/>
      <c r="G152" s="26"/>
      <c r="H152" s="3">
        <v>20</v>
      </c>
      <c r="I152" s="9">
        <v>12</v>
      </c>
      <c r="J152" s="2">
        <v>1</v>
      </c>
      <c r="K152" s="2">
        <v>77</v>
      </c>
      <c r="L152" s="2">
        <v>132</v>
      </c>
      <c r="M152" s="2">
        <v>62</v>
      </c>
      <c r="N152" s="2">
        <v>0</v>
      </c>
      <c r="O152" s="2">
        <v>-1037</v>
      </c>
      <c r="P152" s="2">
        <v>131</v>
      </c>
      <c r="Q152" s="2">
        <v>-173</v>
      </c>
      <c r="R152" s="3">
        <v>-100</v>
      </c>
      <c r="S152" s="3">
        <v>365</v>
      </c>
      <c r="T152" s="3">
        <v>76</v>
      </c>
      <c r="U152" s="2">
        <v>315</v>
      </c>
      <c r="V152" s="2">
        <v>134</v>
      </c>
      <c r="W152" s="8">
        <v>275</v>
      </c>
      <c r="X152" s="2">
        <v>583</v>
      </c>
      <c r="Y152" s="3">
        <f t="shared" si="14"/>
        <v>-277</v>
      </c>
      <c r="Z152" s="2"/>
      <c r="AA152" s="2"/>
      <c r="AB152" s="2"/>
      <c r="AC152" s="2"/>
      <c r="AD152" s="2"/>
      <c r="AE152" s="16" t="s">
        <v>204</v>
      </c>
      <c r="AF152" s="8"/>
      <c r="AG152" s="2">
        <v>315</v>
      </c>
      <c r="AH152" s="2">
        <v>134</v>
      </c>
      <c r="AI152" s="2">
        <v>275</v>
      </c>
      <c r="AJ152" s="2">
        <v>583</v>
      </c>
      <c r="AK152" s="2">
        <v>-277</v>
      </c>
    </row>
    <row r="153" spans="4:37">
      <c r="D153" s="16" t="s">
        <v>205</v>
      </c>
      <c r="E153" s="26"/>
      <c r="F153" s="26"/>
      <c r="G153" s="26"/>
      <c r="H153" s="3">
        <v>56705</v>
      </c>
      <c r="I153" s="9">
        <v>34412</v>
      </c>
      <c r="J153" s="3">
        <v>170171</v>
      </c>
      <c r="K153" s="3">
        <v>49712</v>
      </c>
      <c r="L153" s="3">
        <v>129159</v>
      </c>
      <c r="M153" s="3">
        <v>39664</v>
      </c>
      <c r="N153" s="3">
        <v>161857</v>
      </c>
      <c r="O153" s="3">
        <v>244045</v>
      </c>
      <c r="P153" s="3">
        <v>503689</v>
      </c>
      <c r="Q153" s="3">
        <v>71754</v>
      </c>
      <c r="R153" s="3">
        <v>402414</v>
      </c>
      <c r="S153" s="3">
        <v>478304</v>
      </c>
      <c r="T153" s="3">
        <v>514475</v>
      </c>
      <c r="U153" s="3">
        <v>575792</v>
      </c>
      <c r="V153" s="3">
        <v>657367</v>
      </c>
      <c r="W153" s="8">
        <v>979359</v>
      </c>
      <c r="X153" s="3">
        <v>950131</v>
      </c>
      <c r="Y153" s="3">
        <f t="shared" si="14"/>
        <v>795984</v>
      </c>
      <c r="Z153" s="3"/>
      <c r="AA153" s="3"/>
      <c r="AB153" s="3"/>
      <c r="AC153" s="3"/>
      <c r="AD153" s="3"/>
      <c r="AE153" s="16" t="s">
        <v>205</v>
      </c>
      <c r="AF153" s="8"/>
      <c r="AG153" s="3">
        <v>575792</v>
      </c>
      <c r="AH153" s="3">
        <v>657367</v>
      </c>
      <c r="AI153" s="3">
        <v>979359</v>
      </c>
      <c r="AJ153" s="3">
        <v>950131</v>
      </c>
      <c r="AK153" s="3">
        <v>795984</v>
      </c>
    </row>
  </sheetData>
  <sortState xmlns:xlrd2="http://schemas.microsoft.com/office/spreadsheetml/2017/richdata2" columnSort="1" ref="H24:X153">
    <sortCondition ref="H24:X24"/>
  </sortState>
  <conditionalFormatting sqref="H14:Y14">
    <cfRule type="cellIs" dxfId="25" priority="14" operator="greaterThan">
      <formula>0.2</formula>
    </cfRule>
    <cfRule type="cellIs" dxfId="24" priority="15" operator="lessThan">
      <formula>0.1</formula>
    </cfRule>
  </conditionalFormatting>
  <conditionalFormatting sqref="H10:Y10">
    <cfRule type="cellIs" dxfId="23" priority="13" operator="greaterThanOrEqual">
      <formula>0.1</formula>
    </cfRule>
  </conditionalFormatting>
  <conditionalFormatting sqref="H10:Y10">
    <cfRule type="cellIs" dxfId="22" priority="12" operator="lessThanOrEqual">
      <formula>0.05</formula>
    </cfRule>
  </conditionalFormatting>
  <conditionalFormatting sqref="AA10:AA12">
    <cfRule type="cellIs" dxfId="21" priority="11" operator="greaterThanOrEqual">
      <formula>0.1</formula>
    </cfRule>
  </conditionalFormatting>
  <conditionalFormatting sqref="AA10:AA12">
    <cfRule type="cellIs" dxfId="20" priority="10" operator="lessThanOrEqual">
      <formula>0.05</formula>
    </cfRule>
  </conditionalFormatting>
  <conditionalFormatting sqref="H11:Y11">
    <cfRule type="cellIs" dxfId="19" priority="9" operator="greaterThanOrEqual">
      <formula>0.1</formula>
    </cfRule>
  </conditionalFormatting>
  <conditionalFormatting sqref="H11:Y11">
    <cfRule type="cellIs" dxfId="18" priority="8" operator="lessThanOrEqual">
      <formula>0.05</formula>
    </cfRule>
  </conditionalFormatting>
  <conditionalFormatting sqref="H12:Y12">
    <cfRule type="cellIs" dxfId="17" priority="7" operator="greaterThanOrEqual">
      <formula>0.1</formula>
    </cfRule>
  </conditionalFormatting>
  <conditionalFormatting sqref="H12:Y12">
    <cfRule type="cellIs" dxfId="16" priority="6" operator="lessThanOrEqual">
      <formula>0.05</formula>
    </cfRule>
  </conditionalFormatting>
  <conditionalFormatting sqref="AA19">
    <cfRule type="cellIs" dxfId="15" priority="3" operator="greaterThan">
      <formula>0.35</formula>
    </cfRule>
  </conditionalFormatting>
  <conditionalFormatting sqref="AA14">
    <cfRule type="cellIs" dxfId="14" priority="1" operator="greaterThan">
      <formula>0.2</formula>
    </cfRule>
    <cfRule type="cellIs" dxfId="13" priority="2" operator="lessThan">
      <formula>0.1</formula>
    </cfRule>
  </conditionalFormatting>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CED93-8884-4EB0-ADC4-5C20DA2B8F20}">
  <dimension ref="A1:AK153"/>
  <sheetViews>
    <sheetView topLeftCell="S1" workbookViewId="0">
      <selection activeCell="F25" sqref="F25"/>
    </sheetView>
  </sheetViews>
  <sheetFormatPr baseColWidth="10" defaultColWidth="8.83203125" defaultRowHeight="15"/>
  <cols>
    <col min="1" max="1" width="22.6640625" customWidth="1"/>
    <col min="3" max="3" width="22.5" customWidth="1"/>
    <col min="4" max="4" width="70.5" customWidth="1"/>
    <col min="5" max="5" width="12.5" customWidth="1"/>
    <col min="6" max="6" width="13.5" customWidth="1"/>
    <col min="7" max="7" width="10.83203125" customWidth="1"/>
    <col min="8" max="11" width="10.33203125" bestFit="1" customWidth="1"/>
    <col min="12" max="13" width="11.5" bestFit="1" customWidth="1"/>
    <col min="14" max="22" width="12.1640625" bestFit="1" customWidth="1"/>
    <col min="23" max="23" width="11.5" customWidth="1"/>
    <col min="24" max="24" width="12.1640625" customWidth="1"/>
    <col min="25" max="25" width="12.1640625" bestFit="1" customWidth="1"/>
    <col min="26" max="26" width="11.1640625" customWidth="1"/>
    <col min="27" max="27" width="11" customWidth="1"/>
    <col min="28" max="28" width="26.6640625" bestFit="1" customWidth="1"/>
    <col min="29" max="30" width="8.83203125" customWidth="1"/>
    <col min="31" max="31" width="53.33203125" customWidth="1"/>
    <col min="33" max="37" width="11.5" bestFit="1" customWidth="1"/>
  </cols>
  <sheetData>
    <row r="1" spans="1:28" ht="86.25" customHeight="1">
      <c r="A1" s="36" t="s">
        <v>35</v>
      </c>
      <c r="AB1" s="36" t="s">
        <v>35</v>
      </c>
    </row>
    <row r="3" spans="1:28">
      <c r="AA3" s="37">
        <v>8.3000000000000007</v>
      </c>
      <c r="AB3" t="s">
        <v>70</v>
      </c>
    </row>
    <row r="10" spans="1:28" ht="18">
      <c r="D10" s="34" t="s">
        <v>71</v>
      </c>
      <c r="E10" s="34"/>
      <c r="F10" s="34"/>
      <c r="H10" s="33" t="str">
        <f>IF(COUNT(A16:H16)=6,(H16-A16)/(SUM(A16:G16)),"")</f>
        <v/>
      </c>
      <c r="I10" s="33" t="str">
        <f>IF(COUNT(B16:I16)=6,(I16-B16)/(SUM(B16:H16)),"")</f>
        <v/>
      </c>
      <c r="J10" s="33" t="str">
        <f>IF(COUNT(C16:J16)=6,(J16-C16)/(SUM(C16:I16)),"")</f>
        <v/>
      </c>
      <c r="K10" s="33" t="str">
        <f>IF(COUNT(D16:K16)=6,(K16-D16)/(SUM(D16:J16)),"")</f>
        <v/>
      </c>
      <c r="L10" s="33" t="str">
        <f t="shared" ref="L10:W10" si="0">IF(COUNT(G16:L16)=6,(L16-G16)/(SUM(G16:K16)),"")</f>
        <v/>
      </c>
      <c r="M10" s="33">
        <f t="shared" si="0"/>
        <v>0.51764394354681365</v>
      </c>
      <c r="N10" s="33">
        <f t="shared" si="0"/>
        <v>0.35496885378881798</v>
      </c>
      <c r="O10" s="33">
        <f t="shared" si="0"/>
        <v>3.041468616146464E-2</v>
      </c>
      <c r="P10" s="33">
        <f t="shared" si="0"/>
        <v>-7.0136436086829738E-3</v>
      </c>
      <c r="Q10" s="33">
        <f t="shared" si="0"/>
        <v>0.26143268449500123</v>
      </c>
      <c r="R10" s="33">
        <f t="shared" si="0"/>
        <v>0.5132098060974799</v>
      </c>
      <c r="S10" s="33">
        <f t="shared" si="0"/>
        <v>0.64127427347303256</v>
      </c>
      <c r="T10" s="33">
        <f t="shared" si="0"/>
        <v>0.75209683978177788</v>
      </c>
      <c r="U10" s="33">
        <f t="shared" si="0"/>
        <v>0.42312356727660777</v>
      </c>
      <c r="V10" s="33">
        <f t="shared" si="0"/>
        <v>0.33862067620517644</v>
      </c>
      <c r="W10" s="33">
        <f t="shared" si="0"/>
        <v>0.21616886807830657</v>
      </c>
      <c r="X10" s="33">
        <f>IF(COUNT(S16:X16)=6,(X16-S16)/(SUM(S16:W16)),"")</f>
        <v>0.19029663849979139</v>
      </c>
      <c r="Y10" s="33">
        <f>IF(COUNT(T16:Y16)=6,(Y16-T16)/(SUM(T16:X16)),"")</f>
        <v>3.9271187209530102E-3</v>
      </c>
      <c r="AA10" s="35">
        <f>AVERAGE(U10:Y10)</f>
        <v>0.23442737375616707</v>
      </c>
      <c r="AB10" s="34" t="s">
        <v>71</v>
      </c>
    </row>
    <row r="11" spans="1:28" ht="18">
      <c r="D11" s="34" t="s">
        <v>72</v>
      </c>
      <c r="E11" s="34"/>
      <c r="F11" s="34"/>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W11" si="1">IF(COUNT(G16:Q16)=11,(Q16-G16)/(SUM(G16:P16)),"")</f>
        <v/>
      </c>
      <c r="R11" s="33">
        <f t="shared" si="1"/>
        <v>0.51442327251276421</v>
      </c>
      <c r="S11" s="33">
        <f t="shared" si="1"/>
        <v>0.56275598992284315</v>
      </c>
      <c r="T11" s="33">
        <f t="shared" si="1"/>
        <v>0.58049365884369586</v>
      </c>
      <c r="U11" s="33">
        <f t="shared" si="1"/>
        <v>0.35644202055741997</v>
      </c>
      <c r="V11" s="33">
        <f t="shared" si="1"/>
        <v>0.32986095189556497</v>
      </c>
      <c r="W11" s="33">
        <f t="shared" si="1"/>
        <v>0.24814418440771982</v>
      </c>
      <c r="X11" s="33">
        <f>IF(COUNT(N16:X16)=11,(X16-N16)/(SUM(N16:W16)),"")</f>
        <v>0.24915225811145916</v>
      </c>
      <c r="Y11" s="33">
        <f>IF(COUNT(O16:Y16)=11,(Y16-O16)/(SUM(O16:X16)),"")</f>
        <v>0.13221890265404593</v>
      </c>
      <c r="AA11" s="35">
        <f t="shared" ref="AA11:AA12" si="2">AVERAGE(U11:Y11)</f>
        <v>0.26316366352524201</v>
      </c>
      <c r="AB11" s="34" t="s">
        <v>72</v>
      </c>
    </row>
    <row r="12" spans="1:28" ht="18">
      <c r="D12" s="34" t="s">
        <v>73</v>
      </c>
      <c r="E12" s="34"/>
      <c r="F12" s="34"/>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f t="shared" si="3"/>
        <v>0.25864859990569705</v>
      </c>
      <c r="X12" s="33">
        <f>IF(COUNT(I16:X16)=16,(X16-I16)/(SUM(I16:W16)),"")</f>
        <v>0.25412542108758274</v>
      </c>
      <c r="Y12" s="33">
        <f>IF(COUNT(J16:Y16)=16,(Y16-J16)/(SUM(J16:X16)),"")</f>
        <v>0.12704958746133921</v>
      </c>
      <c r="AA12" s="35">
        <f t="shared" si="2"/>
        <v>0.21327453615153968</v>
      </c>
      <c r="AB12" s="34" t="s">
        <v>73</v>
      </c>
    </row>
    <row r="14" spans="1:28" ht="18">
      <c r="D14" s="32" t="s">
        <v>74</v>
      </c>
      <c r="E14" s="32"/>
      <c r="F14" s="32"/>
      <c r="H14" s="31"/>
      <c r="I14" s="31">
        <f t="shared" ref="I14:W14" si="4">I16/AVERAGE(H17:I17)</f>
        <v>3.1710130377030181E-2</v>
      </c>
      <c r="J14" s="31">
        <f t="shared" si="4"/>
        <v>0.10391528993449263</v>
      </c>
      <c r="K14" s="31">
        <f t="shared" si="4"/>
        <v>0.15101914357021681</v>
      </c>
      <c r="L14" s="31">
        <f t="shared" si="4"/>
        <v>0.12543220854212811</v>
      </c>
      <c r="M14" s="31">
        <f t="shared" si="4"/>
        <v>9.4221654736788701E-2</v>
      </c>
      <c r="N14" s="31">
        <f t="shared" si="4"/>
        <v>6.0333243351607564E-2</v>
      </c>
      <c r="O14" s="31">
        <f t="shared" si="4"/>
        <v>2.1421834447566578E-2</v>
      </c>
      <c r="P14" s="31">
        <f t="shared" si="4"/>
        <v>2.9123969207203202E-2</v>
      </c>
      <c r="Q14" s="31">
        <f t="shared" si="4"/>
        <v>8.8798259810027869E-2</v>
      </c>
      <c r="R14" s="31">
        <f t="shared" si="4"/>
        <v>0.16675805466176655</v>
      </c>
      <c r="S14" s="31">
        <f t="shared" si="4"/>
        <v>0.25959793890645294</v>
      </c>
      <c r="T14" s="31">
        <f t="shared" si="4"/>
        <v>0.37037955404014</v>
      </c>
      <c r="U14" s="31">
        <f t="shared" si="4"/>
        <v>0.31071331285959819</v>
      </c>
      <c r="V14" s="31">
        <f t="shared" si="4"/>
        <v>0.31335714801584436</v>
      </c>
      <c r="W14" s="31">
        <f t="shared" si="4"/>
        <v>0.26675807478589764</v>
      </c>
      <c r="X14" s="31">
        <f>X16/AVERAGE(W17:X17)</f>
        <v>0.29313628580945017</v>
      </c>
      <c r="Y14" s="31">
        <f>Y16/AVERAGE(X17:Y17)</f>
        <v>0.17944302307308022</v>
      </c>
      <c r="AA14" s="39">
        <f>AVERAGE(U14:Y14)</f>
        <v>0.27268156890877415</v>
      </c>
      <c r="AB14" s="32" t="s">
        <v>74</v>
      </c>
    </row>
    <row r="16" spans="1:28">
      <c r="D16" t="s">
        <v>75</v>
      </c>
      <c r="H16" s="21">
        <f>H98</f>
        <v>0</v>
      </c>
      <c r="I16" s="21">
        <f t="shared" ref="I16:Y16" si="5">I98</f>
        <v>5622</v>
      </c>
      <c r="J16" s="21">
        <f t="shared" si="5"/>
        <v>41149</v>
      </c>
      <c r="K16" s="21">
        <f t="shared" si="5"/>
        <v>74821</v>
      </c>
      <c r="L16" s="21">
        <f t="shared" si="5"/>
        <v>93666</v>
      </c>
      <c r="M16" s="21">
        <f t="shared" si="5"/>
        <v>111427</v>
      </c>
      <c r="N16" s="21">
        <f t="shared" si="5"/>
        <v>121585</v>
      </c>
      <c r="O16" s="21">
        <f t="shared" si="5"/>
        <v>54612</v>
      </c>
      <c r="P16" s="21">
        <f t="shared" si="5"/>
        <v>71622</v>
      </c>
      <c r="Q16" s="21">
        <f t="shared" si="5"/>
        <v>212072</v>
      </c>
      <c r="R16" s="21">
        <f t="shared" si="5"/>
        <v>404633</v>
      </c>
      <c r="S16" s="21">
        <f t="shared" si="5"/>
        <v>675982</v>
      </c>
      <c r="T16" s="21">
        <f t="shared" si="5"/>
        <v>1121778</v>
      </c>
      <c r="U16" s="21">
        <f t="shared" si="5"/>
        <v>1123544</v>
      </c>
      <c r="V16" s="21">
        <f t="shared" si="5"/>
        <v>1410115</v>
      </c>
      <c r="W16" s="21">
        <f t="shared" si="5"/>
        <v>1428420</v>
      </c>
      <c r="X16" s="21">
        <f t="shared" si="5"/>
        <v>1772060</v>
      </c>
      <c r="Y16" s="21">
        <f t="shared" si="5"/>
        <v>1148702</v>
      </c>
      <c r="AB16" t="s">
        <v>75</v>
      </c>
    </row>
    <row r="17" spans="4:37">
      <c r="D17" t="s">
        <v>76</v>
      </c>
      <c r="H17" s="20">
        <f>SUM(H19:H20)</f>
        <v>0</v>
      </c>
      <c r="I17" s="20">
        <f t="shared" ref="I17:Y17" si="6">SUM(I19:I20)</f>
        <v>354587</v>
      </c>
      <c r="J17" s="20">
        <f t="shared" si="6"/>
        <v>437385</v>
      </c>
      <c r="K17" s="20">
        <f t="shared" si="6"/>
        <v>553496</v>
      </c>
      <c r="L17" s="20">
        <f t="shared" si="6"/>
        <v>939996</v>
      </c>
      <c r="M17" s="20">
        <f t="shared" si="6"/>
        <v>1425214</v>
      </c>
      <c r="N17" s="20">
        <f t="shared" si="6"/>
        <v>2605234</v>
      </c>
      <c r="O17" s="20">
        <f t="shared" si="6"/>
        <v>2493489</v>
      </c>
      <c r="P17" s="20">
        <f t="shared" si="6"/>
        <v>2424934</v>
      </c>
      <c r="Q17" s="20">
        <f t="shared" si="6"/>
        <v>2351556</v>
      </c>
      <c r="R17" s="20">
        <f t="shared" si="6"/>
        <v>2501379</v>
      </c>
      <c r="S17" s="20">
        <f t="shared" si="6"/>
        <v>2706536</v>
      </c>
      <c r="T17" s="20">
        <f t="shared" si="6"/>
        <v>3350915</v>
      </c>
      <c r="U17" s="20">
        <f t="shared" si="6"/>
        <v>3881115</v>
      </c>
      <c r="V17" s="20">
        <f t="shared" si="6"/>
        <v>5118935</v>
      </c>
      <c r="W17" s="20">
        <f t="shared" si="6"/>
        <v>5590544</v>
      </c>
      <c r="X17" s="20">
        <f t="shared" si="6"/>
        <v>6499805</v>
      </c>
      <c r="Y17" s="20">
        <f t="shared" si="6"/>
        <v>6303167</v>
      </c>
      <c r="AB17" t="s">
        <v>76</v>
      </c>
    </row>
    <row r="19" spans="4:37" ht="16">
      <c r="D19" s="1" t="s">
        <v>77</v>
      </c>
      <c r="E19" s="1"/>
      <c r="F19" s="1"/>
      <c r="G19" s="1"/>
      <c r="H19" s="19">
        <f>SUM(H44:H45,H65)</f>
        <v>0</v>
      </c>
      <c r="I19" s="19">
        <f t="shared" ref="I19:Y19" si="7">SUM(I44:I45,I65)</f>
        <v>319376</v>
      </c>
      <c r="J19" s="19">
        <f t="shared" si="7"/>
        <v>255049</v>
      </c>
      <c r="K19" s="19">
        <f t="shared" si="7"/>
        <v>235963</v>
      </c>
      <c r="L19" s="19">
        <f t="shared" si="7"/>
        <v>524002</v>
      </c>
      <c r="M19" s="19">
        <f t="shared" si="7"/>
        <v>683745</v>
      </c>
      <c r="N19" s="19">
        <f t="shared" si="7"/>
        <v>1536063</v>
      </c>
      <c r="O19" s="19">
        <f t="shared" si="7"/>
        <v>1486354</v>
      </c>
      <c r="P19" s="19">
        <f t="shared" si="7"/>
        <v>1362399</v>
      </c>
      <c r="Q19" s="19">
        <f t="shared" si="7"/>
        <v>1565760</v>
      </c>
      <c r="R19" s="19">
        <f t="shared" si="7"/>
        <v>1502788</v>
      </c>
      <c r="S19" s="19">
        <f t="shared" si="7"/>
        <v>1259400</v>
      </c>
      <c r="T19" s="19">
        <f t="shared" si="7"/>
        <v>955025</v>
      </c>
      <c r="U19" s="19">
        <f t="shared" si="7"/>
        <v>1150562</v>
      </c>
      <c r="V19" s="19">
        <f t="shared" si="7"/>
        <v>1670249</v>
      </c>
      <c r="W19" s="19">
        <f t="shared" si="7"/>
        <v>1732723</v>
      </c>
      <c r="X19" s="19">
        <f t="shared" si="7"/>
        <v>1625608</v>
      </c>
      <c r="Y19" s="19">
        <f t="shared" si="7"/>
        <v>1434429</v>
      </c>
      <c r="AA19" s="38">
        <f>Y19/SUM(Y19:Y20)</f>
        <v>0.22757274240076455</v>
      </c>
      <c r="AB19" s="1" t="s">
        <v>77</v>
      </c>
    </row>
    <row r="20" spans="4:37">
      <c r="D20" s="1" t="s">
        <v>78</v>
      </c>
      <c r="E20" s="1"/>
      <c r="F20" s="1"/>
      <c r="G20" s="1"/>
      <c r="H20" s="19">
        <f>H72</f>
        <v>0</v>
      </c>
      <c r="I20" s="19">
        <f t="shared" ref="I20:Y20" si="8">I72</f>
        <v>35211</v>
      </c>
      <c r="J20" s="19">
        <f t="shared" si="8"/>
        <v>182336</v>
      </c>
      <c r="K20" s="19">
        <f t="shared" si="8"/>
        <v>317533</v>
      </c>
      <c r="L20" s="19">
        <f t="shared" si="8"/>
        <v>415994</v>
      </c>
      <c r="M20" s="19">
        <f t="shared" si="8"/>
        <v>741469</v>
      </c>
      <c r="N20" s="19">
        <f t="shared" si="8"/>
        <v>1069171</v>
      </c>
      <c r="O20" s="19">
        <f t="shared" si="8"/>
        <v>1007135</v>
      </c>
      <c r="P20" s="19">
        <f t="shared" si="8"/>
        <v>1062535</v>
      </c>
      <c r="Q20" s="19">
        <f t="shared" si="8"/>
        <v>785796</v>
      </c>
      <c r="R20" s="19">
        <f t="shared" si="8"/>
        <v>998591</v>
      </c>
      <c r="S20" s="19">
        <f t="shared" si="8"/>
        <v>1447136</v>
      </c>
      <c r="T20" s="19">
        <f t="shared" si="8"/>
        <v>2395890</v>
      </c>
      <c r="U20" s="19">
        <f t="shared" si="8"/>
        <v>2730553</v>
      </c>
      <c r="V20" s="19">
        <f t="shared" si="8"/>
        <v>3448686</v>
      </c>
      <c r="W20" s="19">
        <f t="shared" si="8"/>
        <v>3857821</v>
      </c>
      <c r="X20" s="19">
        <f t="shared" si="8"/>
        <v>4874197</v>
      </c>
      <c r="Y20" s="19">
        <f t="shared" si="8"/>
        <v>4868738</v>
      </c>
      <c r="AA20" s="29">
        <f>Y20/SUM(Y19:Y20)</f>
        <v>0.77242725759923547</v>
      </c>
      <c r="AB20" s="1" t="s">
        <v>78</v>
      </c>
    </row>
    <row r="24" spans="4:37">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79</v>
      </c>
      <c r="E25" s="22"/>
      <c r="F25" s="22"/>
      <c r="G25" s="2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80</v>
      </c>
      <c r="E26" s="23"/>
      <c r="F26" s="23"/>
      <c r="G26" s="23"/>
      <c r="H26" s="3"/>
      <c r="I26" s="3">
        <v>154961</v>
      </c>
      <c r="J26" s="3">
        <v>236578</v>
      </c>
      <c r="K26" s="3">
        <v>339076</v>
      </c>
      <c r="L26" s="3">
        <v>696925</v>
      </c>
      <c r="M26" s="3">
        <v>1009766</v>
      </c>
      <c r="N26" s="3">
        <v>952866</v>
      </c>
      <c r="O26" s="3">
        <v>1037521</v>
      </c>
      <c r="P26" s="3">
        <v>1270113</v>
      </c>
      <c r="Q26" s="3">
        <v>1876335</v>
      </c>
      <c r="R26" s="3">
        <v>2010925</v>
      </c>
      <c r="S26" s="3">
        <v>2729082</v>
      </c>
      <c r="T26" s="3">
        <v>3291343</v>
      </c>
      <c r="U26" s="3">
        <v>3794495</v>
      </c>
      <c r="V26" s="3">
        <v>4456305</v>
      </c>
      <c r="W26" s="3">
        <v>4900512</v>
      </c>
      <c r="X26" s="3">
        <v>5829100</v>
      </c>
      <c r="Y26" s="3">
        <f>AK26</f>
        <v>5541110</v>
      </c>
      <c r="Z26" s="3"/>
      <c r="AA26" s="3"/>
      <c r="AB26" s="3"/>
      <c r="AC26" s="3"/>
      <c r="AD26" s="3"/>
      <c r="AE26" s="13" t="s">
        <v>80</v>
      </c>
      <c r="AF26" s="8"/>
      <c r="AG26" s="3">
        <v>3794495</v>
      </c>
      <c r="AH26" s="3">
        <v>4456305</v>
      </c>
      <c r="AI26" s="3">
        <v>4900512</v>
      </c>
      <c r="AJ26" s="3">
        <v>5829100</v>
      </c>
      <c r="AK26" s="3">
        <v>5541110</v>
      </c>
    </row>
    <row r="27" spans="4:37">
      <c r="D27" s="14" t="s">
        <v>81</v>
      </c>
      <c r="E27" s="24"/>
      <c r="F27" s="24"/>
      <c r="G27" s="24"/>
      <c r="H27" s="4"/>
      <c r="I27" s="4">
        <v>2482</v>
      </c>
      <c r="J27" s="4">
        <v>16510</v>
      </c>
      <c r="K27" s="4">
        <v>80990</v>
      </c>
      <c r="L27" s="4">
        <v>266516</v>
      </c>
      <c r="M27" s="4">
        <v>36324</v>
      </c>
      <c r="N27" s="4">
        <v>26057</v>
      </c>
      <c r="O27" s="4">
        <v>26151</v>
      </c>
      <c r="P27" s="4">
        <v>109345</v>
      </c>
      <c r="Q27" s="4">
        <v>77338</v>
      </c>
      <c r="R27" s="4">
        <v>295395</v>
      </c>
      <c r="S27" s="4">
        <v>433972</v>
      </c>
      <c r="T27" s="4">
        <v>656279</v>
      </c>
      <c r="U27" s="4">
        <v>427352</v>
      </c>
      <c r="V27" s="4">
        <v>469920</v>
      </c>
      <c r="W27" s="4">
        <v>790350</v>
      </c>
      <c r="X27" s="4">
        <v>1105422</v>
      </c>
      <c r="Y27" s="3">
        <f t="shared" ref="Y27:Y90" si="9">AK27</f>
        <v>1101676</v>
      </c>
      <c r="Z27" s="4"/>
      <c r="AA27" s="4"/>
      <c r="AB27" s="4"/>
      <c r="AC27" s="4"/>
      <c r="AD27" s="4"/>
      <c r="AE27" s="14" t="s">
        <v>81</v>
      </c>
      <c r="AF27" s="8"/>
      <c r="AG27" s="4">
        <v>427352</v>
      </c>
      <c r="AH27" s="4">
        <v>469920</v>
      </c>
      <c r="AI27" s="4">
        <v>790350</v>
      </c>
      <c r="AJ27" s="4">
        <v>1105422</v>
      </c>
      <c r="AK27" s="4">
        <v>1101676</v>
      </c>
    </row>
    <row r="28" spans="4:37">
      <c r="D28" s="14" t="s">
        <v>82</v>
      </c>
      <c r="E28" s="24"/>
      <c r="F28" s="24"/>
      <c r="G28" s="24"/>
      <c r="H28" s="4"/>
      <c r="I28" s="5">
        <v>0</v>
      </c>
      <c r="J28" s="4">
        <v>9500</v>
      </c>
      <c r="K28" s="5">
        <v>500</v>
      </c>
      <c r="L28" s="4">
        <v>128809</v>
      </c>
      <c r="M28" s="4">
        <v>47133</v>
      </c>
      <c r="N28" s="4">
        <v>10180</v>
      </c>
      <c r="O28" s="4">
        <v>13967</v>
      </c>
      <c r="P28" s="4">
        <v>11499</v>
      </c>
      <c r="Q28" s="4">
        <v>313924</v>
      </c>
      <c r="R28" s="4">
        <v>6153</v>
      </c>
      <c r="S28" s="5">
        <v>0</v>
      </c>
      <c r="T28" s="4">
        <v>30000</v>
      </c>
      <c r="U28" s="5">
        <v>0</v>
      </c>
      <c r="V28" s="5">
        <v>0</v>
      </c>
      <c r="W28" s="5">
        <v>0</v>
      </c>
      <c r="X28" s="5">
        <v>0</v>
      </c>
      <c r="Y28" s="3">
        <f t="shared" si="9"/>
        <v>0</v>
      </c>
      <c r="Z28" s="5"/>
      <c r="AA28" s="5"/>
      <c r="AB28" s="5"/>
      <c r="AC28" s="5"/>
      <c r="AD28" s="5"/>
      <c r="AE28" s="14" t="s">
        <v>82</v>
      </c>
      <c r="AF28" s="8"/>
      <c r="AG28" s="5">
        <v>0</v>
      </c>
      <c r="AH28" s="5">
        <v>0</v>
      </c>
      <c r="AI28" s="5">
        <v>0</v>
      </c>
      <c r="AJ28" s="5">
        <v>0</v>
      </c>
      <c r="AK28" s="5">
        <v>0</v>
      </c>
    </row>
    <row r="29" spans="4:37">
      <c r="D29" s="14" t="s">
        <v>83</v>
      </c>
      <c r="E29" s="24"/>
      <c r="F29" s="24"/>
      <c r="G29" s="24"/>
      <c r="H29" s="4"/>
      <c r="I29" s="4">
        <v>49179</v>
      </c>
      <c r="J29" s="4">
        <v>49917</v>
      </c>
      <c r="K29" s="4">
        <v>70838</v>
      </c>
      <c r="L29" s="4">
        <v>96129</v>
      </c>
      <c r="M29" s="4">
        <v>456486</v>
      </c>
      <c r="N29" s="4">
        <v>167561</v>
      </c>
      <c r="O29" s="4">
        <v>170025</v>
      </c>
      <c r="P29" s="4">
        <v>355903</v>
      </c>
      <c r="Q29" s="4">
        <v>440138</v>
      </c>
      <c r="R29" s="4">
        <v>496457</v>
      </c>
      <c r="S29" s="4">
        <v>699403</v>
      </c>
      <c r="T29" s="4">
        <v>951291</v>
      </c>
      <c r="U29" s="4">
        <v>1249984</v>
      </c>
      <c r="V29" s="4">
        <v>1915444</v>
      </c>
      <c r="W29" s="4">
        <v>1953209</v>
      </c>
      <c r="X29" s="4">
        <v>2448452</v>
      </c>
      <c r="Y29" s="3">
        <f t="shared" si="9"/>
        <v>1750028</v>
      </c>
      <c r="Z29" s="4"/>
      <c r="AA29" s="4"/>
      <c r="AB29" s="4"/>
      <c r="AC29" s="4"/>
      <c r="AD29" s="4"/>
      <c r="AE29" s="14" t="s">
        <v>83</v>
      </c>
      <c r="AF29" s="8"/>
      <c r="AG29" s="4">
        <v>1249984</v>
      </c>
      <c r="AH29" s="4">
        <v>1915444</v>
      </c>
      <c r="AI29" s="4">
        <v>1953209</v>
      </c>
      <c r="AJ29" s="4">
        <v>2448452</v>
      </c>
      <c r="AK29" s="4">
        <v>1750028</v>
      </c>
    </row>
    <row r="30" spans="4:37">
      <c r="D30" s="14" t="s">
        <v>84</v>
      </c>
      <c r="E30" s="24"/>
      <c r="F30" s="24"/>
      <c r="G30" s="24"/>
      <c r="H30" s="4"/>
      <c r="I30" s="4">
        <v>94357</v>
      </c>
      <c r="J30" s="4">
        <v>145319</v>
      </c>
      <c r="K30" s="4">
        <v>182612</v>
      </c>
      <c r="L30" s="4">
        <v>193114</v>
      </c>
      <c r="M30" s="4">
        <v>374241</v>
      </c>
      <c r="N30" s="4">
        <v>698980</v>
      </c>
      <c r="O30" s="4">
        <v>766525</v>
      </c>
      <c r="P30" s="4">
        <v>721947</v>
      </c>
      <c r="Q30" s="4">
        <v>905680</v>
      </c>
      <c r="R30" s="4">
        <v>1122034</v>
      </c>
      <c r="S30" s="4">
        <v>1458170</v>
      </c>
      <c r="T30" s="4">
        <v>1513931</v>
      </c>
      <c r="U30" s="4">
        <v>1986793</v>
      </c>
      <c r="V30" s="4">
        <v>1913745</v>
      </c>
      <c r="W30" s="4">
        <v>2014961</v>
      </c>
      <c r="X30" s="4">
        <v>1990066</v>
      </c>
      <c r="Y30" s="3">
        <f t="shared" si="9"/>
        <v>2577659</v>
      </c>
      <c r="Z30" s="4"/>
      <c r="AA30" s="4"/>
      <c r="AB30" s="4"/>
      <c r="AC30" s="4"/>
      <c r="AD30" s="4"/>
      <c r="AE30" s="14" t="s">
        <v>84</v>
      </c>
      <c r="AF30" s="8"/>
      <c r="AG30" s="4">
        <v>1986793</v>
      </c>
      <c r="AH30" s="4">
        <v>1913745</v>
      </c>
      <c r="AI30" s="4">
        <v>2014961</v>
      </c>
      <c r="AJ30" s="4">
        <v>1990066</v>
      </c>
      <c r="AK30" s="4">
        <v>2577659</v>
      </c>
    </row>
    <row r="31" spans="4:37">
      <c r="D31" s="14" t="s">
        <v>85</v>
      </c>
      <c r="E31" s="24"/>
      <c r="F31" s="24"/>
      <c r="G31" s="24"/>
      <c r="H31" s="4"/>
      <c r="I31" s="4">
        <v>8942</v>
      </c>
      <c r="J31" s="4">
        <v>15333</v>
      </c>
      <c r="K31" s="4">
        <v>4136</v>
      </c>
      <c r="L31" s="4">
        <v>12356</v>
      </c>
      <c r="M31" s="4">
        <v>95583</v>
      </c>
      <c r="N31" s="4">
        <v>50088</v>
      </c>
      <c r="O31" s="4">
        <v>60853</v>
      </c>
      <c r="P31" s="4">
        <v>71419</v>
      </c>
      <c r="Q31" s="4">
        <v>139255</v>
      </c>
      <c r="R31" s="4">
        <v>90886</v>
      </c>
      <c r="S31" s="4">
        <v>137536</v>
      </c>
      <c r="T31" s="4">
        <v>139842</v>
      </c>
      <c r="U31" s="4">
        <v>130366</v>
      </c>
      <c r="V31" s="4">
        <v>157197</v>
      </c>
      <c r="W31" s="4">
        <v>141992</v>
      </c>
      <c r="X31" s="4">
        <v>285161</v>
      </c>
      <c r="Y31" s="3">
        <f t="shared" si="9"/>
        <v>111747</v>
      </c>
      <c r="Z31" s="4"/>
      <c r="AA31" s="4"/>
      <c r="AB31" s="4"/>
      <c r="AC31" s="4"/>
      <c r="AD31" s="4"/>
      <c r="AE31" s="14" t="s">
        <v>85</v>
      </c>
      <c r="AF31" s="8"/>
      <c r="AG31" s="4">
        <v>130366</v>
      </c>
      <c r="AH31" s="4">
        <v>157197</v>
      </c>
      <c r="AI31" s="4">
        <v>141992</v>
      </c>
      <c r="AJ31" s="4">
        <v>285161</v>
      </c>
      <c r="AK31" s="4">
        <v>111747</v>
      </c>
    </row>
    <row r="32" spans="4:37">
      <c r="D32" s="13" t="s">
        <v>86</v>
      </c>
      <c r="E32" s="23"/>
      <c r="F32" s="23"/>
      <c r="G32" s="23"/>
      <c r="H32" s="3"/>
      <c r="I32" s="3">
        <v>228682</v>
      </c>
      <c r="J32" s="3">
        <v>235046</v>
      </c>
      <c r="K32" s="3">
        <v>255227</v>
      </c>
      <c r="L32" s="3">
        <v>285160</v>
      </c>
      <c r="M32" s="3">
        <v>466623</v>
      </c>
      <c r="N32" s="3">
        <v>1745601</v>
      </c>
      <c r="O32" s="3">
        <v>1610085</v>
      </c>
      <c r="P32" s="3">
        <v>1496725</v>
      </c>
      <c r="Q32" s="3">
        <v>771607</v>
      </c>
      <c r="R32" s="3">
        <v>770555</v>
      </c>
      <c r="S32" s="3">
        <v>608849</v>
      </c>
      <c r="T32" s="3">
        <v>518411</v>
      </c>
      <c r="U32" s="3">
        <v>609832</v>
      </c>
      <c r="V32" s="3">
        <v>1127451</v>
      </c>
      <c r="W32" s="3">
        <v>1154822</v>
      </c>
      <c r="X32" s="3">
        <v>1063813</v>
      </c>
      <c r="Y32" s="3">
        <f t="shared" si="9"/>
        <v>1048795</v>
      </c>
      <c r="Z32" s="3"/>
      <c r="AA32" s="3"/>
      <c r="AB32" s="3"/>
      <c r="AC32" s="3"/>
      <c r="AD32" s="3"/>
      <c r="AE32" s="13" t="s">
        <v>86</v>
      </c>
      <c r="AF32" s="8"/>
      <c r="AG32" s="3">
        <v>609832</v>
      </c>
      <c r="AH32" s="3">
        <v>1127451</v>
      </c>
      <c r="AI32" s="3">
        <v>1154822</v>
      </c>
      <c r="AJ32" s="3">
        <v>1063813</v>
      </c>
      <c r="AK32" s="3">
        <v>1048795</v>
      </c>
    </row>
    <row r="33" spans="4:37">
      <c r="D33" s="14" t="s">
        <v>87</v>
      </c>
      <c r="E33" s="24"/>
      <c r="F33" s="24"/>
      <c r="G33" s="24"/>
      <c r="H33" s="4"/>
      <c r="I33" s="5">
        <v>0</v>
      </c>
      <c r="J33" s="5">
        <v>0</v>
      </c>
      <c r="K33" s="5">
        <v>0</v>
      </c>
      <c r="L33" s="5">
        <v>0</v>
      </c>
      <c r="M33" s="5">
        <v>0</v>
      </c>
      <c r="N33" s="5">
        <v>0</v>
      </c>
      <c r="O33" s="5">
        <v>0</v>
      </c>
      <c r="P33" s="5">
        <v>0</v>
      </c>
      <c r="Q33" s="5">
        <v>0</v>
      </c>
      <c r="R33" s="5">
        <v>30</v>
      </c>
      <c r="S33" s="5">
        <v>30</v>
      </c>
      <c r="T33" s="5">
        <v>30</v>
      </c>
      <c r="U33" s="5">
        <v>30</v>
      </c>
      <c r="V33" s="5">
        <v>30</v>
      </c>
      <c r="W33" s="5">
        <v>30</v>
      </c>
      <c r="X33" s="5">
        <v>30</v>
      </c>
      <c r="Y33" s="3">
        <f t="shared" si="9"/>
        <v>30</v>
      </c>
      <c r="Z33" s="4"/>
      <c r="AA33" s="4"/>
      <c r="AB33" s="4"/>
      <c r="AC33" s="4"/>
      <c r="AD33" s="4"/>
      <c r="AE33" s="14" t="s">
        <v>87</v>
      </c>
      <c r="AF33" s="8"/>
      <c r="AG33" s="5">
        <v>30</v>
      </c>
      <c r="AH33" s="5">
        <v>30</v>
      </c>
      <c r="AI33" s="5">
        <v>30</v>
      </c>
      <c r="AJ33" s="5">
        <v>30</v>
      </c>
      <c r="AK33" s="5">
        <v>30</v>
      </c>
    </row>
    <row r="34" spans="4:37">
      <c r="D34" s="14" t="s">
        <v>88</v>
      </c>
      <c r="E34" s="24"/>
      <c r="F34" s="24"/>
      <c r="G34" s="24"/>
      <c r="H34" s="4"/>
      <c r="I34" s="4">
        <v>226797</v>
      </c>
      <c r="J34" s="4">
        <v>193213</v>
      </c>
      <c r="K34" s="4">
        <v>178823</v>
      </c>
      <c r="L34" s="4">
        <v>217409</v>
      </c>
      <c r="M34" s="4">
        <v>205191</v>
      </c>
      <c r="N34" s="4">
        <v>695548</v>
      </c>
      <c r="O34" s="4">
        <v>1245589</v>
      </c>
      <c r="P34" s="4">
        <v>1133622</v>
      </c>
      <c r="Q34" s="4">
        <v>655704</v>
      </c>
      <c r="R34" s="4">
        <v>597266</v>
      </c>
      <c r="S34" s="4">
        <v>548377</v>
      </c>
      <c r="T34" s="4">
        <v>483763</v>
      </c>
      <c r="U34" s="4">
        <v>548663</v>
      </c>
      <c r="V34" s="4">
        <v>1058231</v>
      </c>
      <c r="W34" s="4">
        <v>1018160</v>
      </c>
      <c r="X34" s="4">
        <v>1036694</v>
      </c>
      <c r="Y34" s="3">
        <f t="shared" si="9"/>
        <v>975281</v>
      </c>
      <c r="Z34" s="4"/>
      <c r="AA34" s="4"/>
      <c r="AB34" s="4"/>
      <c r="AC34" s="4"/>
      <c r="AD34" s="4"/>
      <c r="AE34" s="14" t="s">
        <v>88</v>
      </c>
      <c r="AF34" s="8"/>
      <c r="AG34" s="4">
        <v>548663</v>
      </c>
      <c r="AH34" s="4">
        <v>1058231</v>
      </c>
      <c r="AI34" s="4">
        <v>1018160</v>
      </c>
      <c r="AJ34" s="4">
        <v>1036694</v>
      </c>
      <c r="AK34" s="4">
        <v>975281</v>
      </c>
    </row>
    <row r="35" spans="4:37">
      <c r="D35" s="14" t="s">
        <v>89</v>
      </c>
      <c r="E35" s="24"/>
      <c r="F35" s="24"/>
      <c r="G35" s="24"/>
      <c r="H35" s="4"/>
      <c r="I35" s="5">
        <v>0</v>
      </c>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14" t="s">
        <v>89</v>
      </c>
      <c r="AF35" s="8"/>
      <c r="AG35" s="5">
        <v>0</v>
      </c>
      <c r="AH35" s="5">
        <v>0</v>
      </c>
      <c r="AI35" s="5">
        <v>0</v>
      </c>
      <c r="AJ35" s="5">
        <v>0</v>
      </c>
      <c r="AK35" s="5">
        <v>0</v>
      </c>
    </row>
    <row r="36" spans="4:37">
      <c r="D36" s="14" t="s">
        <v>90</v>
      </c>
      <c r="E36" s="24"/>
      <c r="F36" s="24"/>
      <c r="G36" s="24"/>
      <c r="H36" s="4"/>
      <c r="I36" s="5">
        <v>307</v>
      </c>
      <c r="J36" s="4">
        <v>5247</v>
      </c>
      <c r="K36" s="4">
        <v>13562</v>
      </c>
      <c r="L36" s="4">
        <v>19530</v>
      </c>
      <c r="M36" s="4">
        <v>81482</v>
      </c>
      <c r="N36" s="4">
        <v>740551</v>
      </c>
      <c r="O36" s="4">
        <v>26583</v>
      </c>
      <c r="P36" s="4">
        <v>37016</v>
      </c>
      <c r="Q36" s="4">
        <v>78247</v>
      </c>
      <c r="R36" s="4">
        <v>123071</v>
      </c>
      <c r="S36" s="4">
        <v>4674</v>
      </c>
      <c r="T36" s="4">
        <v>20670</v>
      </c>
      <c r="U36" s="4">
        <v>40498</v>
      </c>
      <c r="V36" s="4">
        <v>47699</v>
      </c>
      <c r="W36" s="4">
        <v>118195</v>
      </c>
      <c r="X36" s="4">
        <v>9671</v>
      </c>
      <c r="Y36" s="3">
        <f t="shared" si="9"/>
        <v>54251</v>
      </c>
      <c r="Z36" s="4"/>
      <c r="AA36" s="4"/>
      <c r="AB36" s="4"/>
      <c r="AC36" s="4"/>
      <c r="AD36" s="4"/>
      <c r="AE36" s="14" t="s">
        <v>90</v>
      </c>
      <c r="AF36" s="8"/>
      <c r="AG36" s="4">
        <v>40498</v>
      </c>
      <c r="AH36" s="4">
        <v>47699</v>
      </c>
      <c r="AI36" s="4">
        <v>118195</v>
      </c>
      <c r="AJ36" s="4">
        <v>9671</v>
      </c>
      <c r="AK36" s="4">
        <v>54251</v>
      </c>
    </row>
    <row r="37" spans="4:37">
      <c r="D37" s="14" t="s">
        <v>91</v>
      </c>
      <c r="E37" s="24"/>
      <c r="F37" s="24"/>
      <c r="G37" s="24"/>
      <c r="H37" s="4"/>
      <c r="I37" s="5">
        <v>0</v>
      </c>
      <c r="J37" s="4">
        <v>35000</v>
      </c>
      <c r="K37" s="4">
        <v>38869</v>
      </c>
      <c r="L37" s="4">
        <v>33203</v>
      </c>
      <c r="M37" s="4">
        <v>172751</v>
      </c>
      <c r="N37" s="4">
        <v>144770</v>
      </c>
      <c r="O37" s="4">
        <v>171445</v>
      </c>
      <c r="P37" s="4">
        <v>156331</v>
      </c>
      <c r="Q37" s="4">
        <v>29977</v>
      </c>
      <c r="R37" s="4">
        <v>35207</v>
      </c>
      <c r="S37" s="4">
        <v>38248</v>
      </c>
      <c r="T37" s="5">
        <v>0</v>
      </c>
      <c r="U37" s="5">
        <v>0</v>
      </c>
      <c r="V37" s="5">
        <v>0</v>
      </c>
      <c r="W37" s="5">
        <v>0</v>
      </c>
      <c r="X37" s="5">
        <v>0</v>
      </c>
      <c r="Y37" s="3">
        <f t="shared" si="9"/>
        <v>0</v>
      </c>
      <c r="Z37" s="5"/>
      <c r="AA37" s="5"/>
      <c r="AB37" s="5"/>
      <c r="AC37" s="5"/>
      <c r="AD37" s="5"/>
      <c r="AE37" s="14" t="s">
        <v>91</v>
      </c>
      <c r="AF37" s="8"/>
      <c r="AG37" s="5">
        <v>0</v>
      </c>
      <c r="AH37" s="5">
        <v>0</v>
      </c>
      <c r="AI37" s="5">
        <v>0</v>
      </c>
      <c r="AJ37" s="5">
        <v>0</v>
      </c>
      <c r="AK37" s="5">
        <v>0</v>
      </c>
    </row>
    <row r="38" spans="4:37">
      <c r="D38" s="14" t="s">
        <v>92</v>
      </c>
      <c r="E38" s="24"/>
      <c r="F38" s="24"/>
      <c r="G38" s="24"/>
      <c r="H38" s="4"/>
      <c r="I38" s="4">
        <v>1578</v>
      </c>
      <c r="J38" s="4">
        <v>1586</v>
      </c>
      <c r="K38" s="4">
        <v>23972</v>
      </c>
      <c r="L38" s="4">
        <v>15018</v>
      </c>
      <c r="M38" s="4">
        <v>7200</v>
      </c>
      <c r="N38" s="4">
        <v>11854</v>
      </c>
      <c r="O38" s="4">
        <v>22854</v>
      </c>
      <c r="P38" s="4">
        <v>43037</v>
      </c>
      <c r="Q38" s="4">
        <v>7679</v>
      </c>
      <c r="R38" s="4">
        <v>14981</v>
      </c>
      <c r="S38" s="4">
        <v>17520</v>
      </c>
      <c r="T38" s="4">
        <v>13949</v>
      </c>
      <c r="U38" s="4">
        <v>20641</v>
      </c>
      <c r="V38" s="4">
        <v>21491</v>
      </c>
      <c r="W38" s="4">
        <v>18437</v>
      </c>
      <c r="X38" s="4">
        <v>17418</v>
      </c>
      <c r="Y38" s="3">
        <f t="shared" si="9"/>
        <v>19233</v>
      </c>
      <c r="Z38" s="4"/>
      <c r="AA38" s="4"/>
      <c r="AB38" s="4"/>
      <c r="AC38" s="4"/>
      <c r="AD38" s="4"/>
      <c r="AE38" s="14" t="s">
        <v>92</v>
      </c>
      <c r="AF38" s="8"/>
      <c r="AG38" s="4">
        <v>20641</v>
      </c>
      <c r="AH38" s="4">
        <v>21491</v>
      </c>
      <c r="AI38" s="4">
        <v>18437</v>
      </c>
      <c r="AJ38" s="4">
        <v>17418</v>
      </c>
      <c r="AK38" s="4">
        <v>19233</v>
      </c>
    </row>
    <row r="39" spans="4:37">
      <c r="D39" s="15" t="s">
        <v>93</v>
      </c>
      <c r="E39" s="25"/>
      <c r="F39" s="25"/>
      <c r="G39" s="25"/>
      <c r="H39" s="4"/>
      <c r="I39" s="5">
        <v>0</v>
      </c>
      <c r="J39" s="5">
        <v>0</v>
      </c>
      <c r="K39" s="5">
        <v>0</v>
      </c>
      <c r="L39" s="5">
        <v>0</v>
      </c>
      <c r="M39" s="5">
        <v>0</v>
      </c>
      <c r="N39" s="4">
        <v>152879</v>
      </c>
      <c r="O39" s="4">
        <v>143614</v>
      </c>
      <c r="P39" s="4">
        <v>126719</v>
      </c>
      <c r="Q39" s="5">
        <v>0</v>
      </c>
      <c r="R39" s="5">
        <v>0</v>
      </c>
      <c r="S39" s="5">
        <v>0</v>
      </c>
      <c r="T39" s="5">
        <v>0</v>
      </c>
      <c r="U39" s="5">
        <v>0</v>
      </c>
      <c r="V39" s="5">
        <v>0</v>
      </c>
      <c r="W39" s="5">
        <v>0</v>
      </c>
      <c r="X39" s="5">
        <v>0</v>
      </c>
      <c r="Y39" s="3">
        <f t="shared" si="9"/>
        <v>0</v>
      </c>
      <c r="Z39" s="5"/>
      <c r="AA39" s="5"/>
      <c r="AB39" s="5"/>
      <c r="AC39" s="5"/>
      <c r="AD39" s="5"/>
      <c r="AE39" s="15" t="s">
        <v>93</v>
      </c>
      <c r="AF39" s="8"/>
      <c r="AG39" s="5">
        <v>0</v>
      </c>
      <c r="AH39" s="5">
        <v>0</v>
      </c>
      <c r="AI39" s="5">
        <v>0</v>
      </c>
      <c r="AJ39" s="5">
        <v>0</v>
      </c>
      <c r="AK39" s="5">
        <v>0</v>
      </c>
    </row>
    <row r="40" spans="4:37">
      <c r="D40" s="16" t="s">
        <v>94</v>
      </c>
      <c r="E40" s="26"/>
      <c r="F40" s="26"/>
      <c r="G40" s="26"/>
      <c r="H40" s="3"/>
      <c r="I40" s="3">
        <v>383643</v>
      </c>
      <c r="J40" s="3">
        <v>471624</v>
      </c>
      <c r="K40" s="3">
        <v>594302</v>
      </c>
      <c r="L40" s="3">
        <v>982085</v>
      </c>
      <c r="M40" s="3">
        <v>1476389</v>
      </c>
      <c r="N40" s="3">
        <v>2698467</v>
      </c>
      <c r="O40" s="3">
        <v>2647607</v>
      </c>
      <c r="P40" s="3">
        <v>2766838</v>
      </c>
      <c r="Q40" s="3">
        <v>2647942</v>
      </c>
      <c r="R40" s="3">
        <v>2781480</v>
      </c>
      <c r="S40" s="3">
        <v>3337931</v>
      </c>
      <c r="T40" s="3">
        <v>3809755</v>
      </c>
      <c r="U40" s="3">
        <v>4404327</v>
      </c>
      <c r="V40" s="3">
        <v>5583757</v>
      </c>
      <c r="W40" s="3">
        <v>6055334</v>
      </c>
      <c r="X40" s="3">
        <v>6892914</v>
      </c>
      <c r="Y40" s="3">
        <f t="shared" si="9"/>
        <v>6589905</v>
      </c>
      <c r="Z40" s="3"/>
      <c r="AA40" s="3"/>
      <c r="AB40" s="3"/>
      <c r="AC40" s="3"/>
      <c r="AD40" s="3"/>
      <c r="AE40" s="16" t="s">
        <v>94</v>
      </c>
      <c r="AF40" s="8"/>
      <c r="AG40" s="3">
        <v>4404327</v>
      </c>
      <c r="AH40" s="3">
        <v>5583757</v>
      </c>
      <c r="AI40" s="3">
        <v>6055334</v>
      </c>
      <c r="AJ40" s="3">
        <v>6892914</v>
      </c>
      <c r="AK40" s="3">
        <v>6589905</v>
      </c>
    </row>
    <row r="41" spans="4:37">
      <c r="D41" s="12" t="s">
        <v>95</v>
      </c>
      <c r="E41" s="22"/>
      <c r="F41" s="22"/>
      <c r="G41" s="22"/>
      <c r="H41" s="2"/>
      <c r="I41" s="2"/>
      <c r="J41" s="2"/>
      <c r="K41" s="2"/>
      <c r="L41" s="2"/>
      <c r="M41" s="2"/>
      <c r="N41" s="2"/>
      <c r="O41" s="2"/>
      <c r="P41" s="2"/>
      <c r="Q41" s="2"/>
      <c r="R41" s="2"/>
      <c r="S41" s="2"/>
      <c r="T41" s="2"/>
      <c r="U41" s="2"/>
      <c r="V41" s="2"/>
      <c r="W41" s="2"/>
      <c r="X41" s="2"/>
      <c r="Y41" s="3">
        <f t="shared" si="9"/>
        <v>0</v>
      </c>
      <c r="Z41" s="2"/>
      <c r="AA41" s="2"/>
      <c r="AB41" s="2"/>
      <c r="AC41" s="2"/>
      <c r="AD41" s="2"/>
      <c r="AE41" s="12" t="s">
        <v>95</v>
      </c>
      <c r="AF41" s="8"/>
      <c r="AG41" s="2"/>
      <c r="AH41" s="2"/>
      <c r="AI41" s="2"/>
      <c r="AJ41" s="2"/>
      <c r="AK41" s="2"/>
    </row>
    <row r="42" spans="4:37">
      <c r="D42" s="13" t="s">
        <v>96</v>
      </c>
      <c r="E42" s="23"/>
      <c r="F42" s="23"/>
      <c r="G42" s="23"/>
      <c r="H42" s="3"/>
      <c r="I42" s="3">
        <v>348431</v>
      </c>
      <c r="J42" s="3">
        <v>289289</v>
      </c>
      <c r="K42" s="3">
        <v>276770</v>
      </c>
      <c r="L42" s="3">
        <v>566090</v>
      </c>
      <c r="M42" s="3">
        <v>734920</v>
      </c>
      <c r="N42" s="3">
        <v>1629296</v>
      </c>
      <c r="O42" s="3">
        <v>1640472</v>
      </c>
      <c r="P42" s="3">
        <v>1704303</v>
      </c>
      <c r="Q42" s="3">
        <v>1862145</v>
      </c>
      <c r="R42" s="3">
        <v>1782889</v>
      </c>
      <c r="S42" s="3">
        <v>1890795</v>
      </c>
      <c r="T42" s="3">
        <v>1413864</v>
      </c>
      <c r="U42" s="3">
        <v>1673775</v>
      </c>
      <c r="V42" s="3">
        <v>2135071</v>
      </c>
      <c r="W42" s="3">
        <v>2197513</v>
      </c>
      <c r="X42" s="3">
        <v>2018717</v>
      </c>
      <c r="Y42" s="3">
        <f t="shared" si="9"/>
        <v>1721167</v>
      </c>
      <c r="Z42" s="3"/>
      <c r="AA42" s="3"/>
      <c r="AB42" s="3"/>
      <c r="AC42" s="3"/>
      <c r="AD42" s="3"/>
      <c r="AE42" s="13" t="s">
        <v>96</v>
      </c>
      <c r="AF42" s="8"/>
      <c r="AG42" s="3">
        <v>1673775</v>
      </c>
      <c r="AH42" s="3">
        <v>2135071</v>
      </c>
      <c r="AI42" s="3">
        <v>2197513</v>
      </c>
      <c r="AJ42" s="3">
        <v>2018717</v>
      </c>
      <c r="AK42" s="3">
        <v>1721167</v>
      </c>
    </row>
    <row r="43" spans="4:37">
      <c r="D43" s="14" t="s">
        <v>97</v>
      </c>
      <c r="E43" s="24"/>
      <c r="F43" s="24"/>
      <c r="G43" s="24"/>
      <c r="H43" s="4"/>
      <c r="I43" s="4">
        <v>119412</v>
      </c>
      <c r="J43" s="4">
        <v>220295</v>
      </c>
      <c r="K43" s="4">
        <v>134466</v>
      </c>
      <c r="L43" s="4">
        <v>412966</v>
      </c>
      <c r="M43" s="4">
        <v>392846</v>
      </c>
      <c r="N43" s="4">
        <v>1047892</v>
      </c>
      <c r="O43" s="4">
        <v>991985</v>
      </c>
      <c r="P43" s="4">
        <v>1231583</v>
      </c>
      <c r="Q43" s="4">
        <v>1507152</v>
      </c>
      <c r="R43" s="4">
        <v>1457948</v>
      </c>
      <c r="S43" s="4">
        <v>1714188</v>
      </c>
      <c r="T43" s="4">
        <v>1413416</v>
      </c>
      <c r="U43" s="4">
        <v>1673444</v>
      </c>
      <c r="V43" s="4">
        <v>1882162</v>
      </c>
      <c r="W43" s="4">
        <v>1997921</v>
      </c>
      <c r="X43" s="4">
        <v>1872419</v>
      </c>
      <c r="Y43" s="3">
        <f t="shared" si="9"/>
        <v>1628069</v>
      </c>
      <c r="Z43" s="4"/>
      <c r="AA43" s="4"/>
      <c r="AB43" s="4"/>
      <c r="AC43" s="4"/>
      <c r="AD43" s="4"/>
      <c r="AE43" s="14" t="s">
        <v>97</v>
      </c>
      <c r="AF43" s="8"/>
      <c r="AG43" s="4">
        <v>1673444</v>
      </c>
      <c r="AH43" s="4">
        <v>1882162</v>
      </c>
      <c r="AI43" s="4">
        <v>1997921</v>
      </c>
      <c r="AJ43" s="4">
        <v>1872419</v>
      </c>
      <c r="AK43" s="4">
        <v>1628069</v>
      </c>
    </row>
    <row r="44" spans="4:37">
      <c r="D44" s="17" t="s">
        <v>98</v>
      </c>
      <c r="E44" s="27"/>
      <c r="F44" s="27"/>
      <c r="G44" s="27"/>
      <c r="H44" s="4"/>
      <c r="I44" s="4">
        <v>90357</v>
      </c>
      <c r="J44" s="4">
        <v>186196</v>
      </c>
      <c r="K44" s="4">
        <v>93967</v>
      </c>
      <c r="L44" s="4">
        <v>372211</v>
      </c>
      <c r="M44" s="4">
        <v>348641</v>
      </c>
      <c r="N44" s="4">
        <v>955170</v>
      </c>
      <c r="O44" s="4">
        <v>841037</v>
      </c>
      <c r="P44" s="4">
        <v>892413</v>
      </c>
      <c r="Q44" s="4">
        <v>1212958</v>
      </c>
      <c r="R44" s="4">
        <v>1178560</v>
      </c>
      <c r="S44" s="4">
        <v>1083353</v>
      </c>
      <c r="T44" s="4">
        <v>955025</v>
      </c>
      <c r="U44" s="4">
        <v>1150562</v>
      </c>
      <c r="V44" s="4">
        <v>1417554</v>
      </c>
      <c r="W44" s="4">
        <v>1533227</v>
      </c>
      <c r="X44" s="4">
        <v>1479311</v>
      </c>
      <c r="Y44" s="3">
        <f t="shared" si="9"/>
        <v>1341331</v>
      </c>
      <c r="Z44" s="4"/>
      <c r="AA44" s="4"/>
      <c r="AB44" s="4"/>
      <c r="AC44" s="4"/>
      <c r="AD44" s="4"/>
      <c r="AE44" s="17" t="s">
        <v>98</v>
      </c>
      <c r="AF44" s="8"/>
      <c r="AG44" s="4">
        <v>1150562</v>
      </c>
      <c r="AH44" s="4">
        <v>1417554</v>
      </c>
      <c r="AI44" s="4">
        <v>1533227</v>
      </c>
      <c r="AJ44" s="4">
        <v>1479311</v>
      </c>
      <c r="AK44" s="4">
        <v>1341331</v>
      </c>
    </row>
    <row r="45" spans="4:37">
      <c r="D45" s="17" t="s">
        <v>99</v>
      </c>
      <c r="E45" s="27"/>
      <c r="F45" s="27"/>
      <c r="G45" s="27"/>
      <c r="H45" s="5"/>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17" t="s">
        <v>99</v>
      </c>
      <c r="AF45" s="8"/>
      <c r="AG45" s="5">
        <v>0</v>
      </c>
      <c r="AH45" s="5">
        <v>0</v>
      </c>
      <c r="AI45" s="5">
        <v>0</v>
      </c>
      <c r="AJ45" s="5">
        <v>0</v>
      </c>
      <c r="AK45" s="5">
        <v>0</v>
      </c>
    </row>
    <row r="46" spans="4:37">
      <c r="D46" s="17" t="s">
        <v>100</v>
      </c>
      <c r="E46" s="27"/>
      <c r="F46" s="27"/>
      <c r="G46" s="27"/>
      <c r="H46" s="4"/>
      <c r="I46" s="4">
        <v>3313</v>
      </c>
      <c r="J46" s="4">
        <v>7252</v>
      </c>
      <c r="K46" s="4">
        <v>24594</v>
      </c>
      <c r="L46" s="4">
        <v>15363</v>
      </c>
      <c r="M46" s="4">
        <v>21129</v>
      </c>
      <c r="N46" s="4">
        <v>54935</v>
      </c>
      <c r="O46" s="4">
        <v>106720</v>
      </c>
      <c r="P46" s="4">
        <v>123026</v>
      </c>
      <c r="Q46" s="4">
        <v>158449</v>
      </c>
      <c r="R46" s="4">
        <v>133279</v>
      </c>
      <c r="S46" s="4">
        <v>540690</v>
      </c>
      <c r="T46" s="4">
        <v>431410</v>
      </c>
      <c r="U46" s="4">
        <v>334440</v>
      </c>
      <c r="V46" s="4">
        <v>349468</v>
      </c>
      <c r="W46" s="4">
        <v>311171</v>
      </c>
      <c r="X46" s="4">
        <v>252313</v>
      </c>
      <c r="Y46" s="3">
        <f t="shared" si="9"/>
        <v>80317</v>
      </c>
      <c r="Z46" s="4"/>
      <c r="AA46" s="4"/>
      <c r="AB46" s="4"/>
      <c r="AC46" s="4"/>
      <c r="AD46" s="4"/>
      <c r="AE46" s="17" t="s">
        <v>100</v>
      </c>
      <c r="AF46" s="8"/>
      <c r="AG46" s="4">
        <v>334440</v>
      </c>
      <c r="AH46" s="4">
        <v>349468</v>
      </c>
      <c r="AI46" s="4">
        <v>311171</v>
      </c>
      <c r="AJ46" s="4">
        <v>252313</v>
      </c>
      <c r="AK46" s="4">
        <v>80317</v>
      </c>
    </row>
    <row r="47" spans="4:37">
      <c r="D47" s="17" t="s">
        <v>101</v>
      </c>
      <c r="E47" s="27"/>
      <c r="F47" s="27"/>
      <c r="G47" s="27"/>
      <c r="H47" s="4"/>
      <c r="I47" s="5">
        <v>200</v>
      </c>
      <c r="J47" s="5">
        <v>399</v>
      </c>
      <c r="K47" s="5">
        <v>409</v>
      </c>
      <c r="L47" s="5">
        <v>433</v>
      </c>
      <c r="M47" s="4">
        <v>1932</v>
      </c>
      <c r="N47" s="5">
        <v>878</v>
      </c>
      <c r="O47" s="4">
        <v>7947</v>
      </c>
      <c r="P47" s="4">
        <v>92503</v>
      </c>
      <c r="Q47" s="4">
        <v>2268</v>
      </c>
      <c r="R47" s="4">
        <v>13801</v>
      </c>
      <c r="S47" s="4">
        <v>9433</v>
      </c>
      <c r="T47" s="4">
        <v>7094</v>
      </c>
      <c r="U47" s="4">
        <v>9758</v>
      </c>
      <c r="V47" s="4">
        <v>14183</v>
      </c>
      <c r="W47" s="4">
        <v>18369</v>
      </c>
      <c r="X47" s="4">
        <v>7259</v>
      </c>
      <c r="Y47" s="3">
        <f t="shared" si="9"/>
        <v>7004</v>
      </c>
      <c r="Z47" s="4"/>
      <c r="AA47" s="4"/>
      <c r="AB47" s="4"/>
      <c r="AC47" s="4"/>
      <c r="AD47" s="4"/>
      <c r="AE47" s="17" t="s">
        <v>101</v>
      </c>
      <c r="AF47" s="8"/>
      <c r="AG47" s="4">
        <v>9758</v>
      </c>
      <c r="AH47" s="4">
        <v>14183</v>
      </c>
      <c r="AI47" s="4">
        <v>18369</v>
      </c>
      <c r="AJ47" s="4">
        <v>7259</v>
      </c>
      <c r="AK47" s="4">
        <v>7004</v>
      </c>
    </row>
    <row r="48" spans="4:37">
      <c r="D48" s="17" t="s">
        <v>102</v>
      </c>
      <c r="E48" s="27"/>
      <c r="F48" s="27"/>
      <c r="G48" s="27"/>
      <c r="H48" s="4"/>
      <c r="I48" s="4">
        <v>4001</v>
      </c>
      <c r="J48" s="4">
        <v>3869</v>
      </c>
      <c r="K48" s="4">
        <v>7754</v>
      </c>
      <c r="L48" s="4">
        <v>14426</v>
      </c>
      <c r="M48" s="4">
        <v>14091</v>
      </c>
      <c r="N48" s="4">
        <v>20652</v>
      </c>
      <c r="O48" s="4">
        <v>10233</v>
      </c>
      <c r="P48" s="4">
        <v>11167</v>
      </c>
      <c r="Q48" s="4">
        <v>29764</v>
      </c>
      <c r="R48" s="4">
        <v>35331</v>
      </c>
      <c r="S48" s="4">
        <v>50908</v>
      </c>
      <c r="T48" s="4">
        <v>1011</v>
      </c>
      <c r="U48" s="4">
        <v>64578</v>
      </c>
      <c r="V48" s="4">
        <v>32732</v>
      </c>
      <c r="W48" s="4">
        <v>75356</v>
      </c>
      <c r="X48" s="4">
        <v>75380</v>
      </c>
      <c r="Y48" s="3">
        <f t="shared" si="9"/>
        <v>55599</v>
      </c>
      <c r="Z48" s="4"/>
      <c r="AA48" s="4"/>
      <c r="AB48" s="4"/>
      <c r="AC48" s="4"/>
      <c r="AD48" s="4"/>
      <c r="AE48" s="17" t="s">
        <v>102</v>
      </c>
      <c r="AF48" s="8"/>
      <c r="AG48" s="4">
        <v>64578</v>
      </c>
      <c r="AH48" s="4">
        <v>32732</v>
      </c>
      <c r="AI48" s="4">
        <v>75356</v>
      </c>
      <c r="AJ48" s="4">
        <v>75380</v>
      </c>
      <c r="AK48" s="4">
        <v>55599</v>
      </c>
    </row>
    <row r="49" spans="4:37">
      <c r="D49" s="17" t="s">
        <v>103</v>
      </c>
      <c r="E49" s="27"/>
      <c r="F49" s="27"/>
      <c r="G49" s="27"/>
      <c r="H49" s="4"/>
      <c r="I49" s="5">
        <v>316</v>
      </c>
      <c r="J49" s="5">
        <v>476</v>
      </c>
      <c r="K49" s="5">
        <v>717</v>
      </c>
      <c r="L49" s="4">
        <v>2162</v>
      </c>
      <c r="M49" s="4">
        <v>1565</v>
      </c>
      <c r="N49" s="4">
        <v>2697</v>
      </c>
      <c r="O49" s="4">
        <v>8308</v>
      </c>
      <c r="P49" s="4">
        <v>39870</v>
      </c>
      <c r="Q49" s="4">
        <v>6620</v>
      </c>
      <c r="R49" s="5">
        <v>692</v>
      </c>
      <c r="S49" s="4">
        <v>2818</v>
      </c>
      <c r="T49" s="4">
        <v>3772</v>
      </c>
      <c r="U49" s="5">
        <v>229</v>
      </c>
      <c r="V49" s="4">
        <v>13542</v>
      </c>
      <c r="W49" s="4">
        <v>7617</v>
      </c>
      <c r="X49" s="4">
        <v>8195</v>
      </c>
      <c r="Y49" s="3">
        <f t="shared" si="9"/>
        <v>8332</v>
      </c>
      <c r="Z49" s="4"/>
      <c r="AA49" s="4"/>
      <c r="AB49" s="4"/>
      <c r="AC49" s="4"/>
      <c r="AD49" s="4"/>
      <c r="AE49" s="17" t="s">
        <v>103</v>
      </c>
      <c r="AF49" s="8"/>
      <c r="AG49" s="5">
        <v>229</v>
      </c>
      <c r="AH49" s="4">
        <v>13542</v>
      </c>
      <c r="AI49" s="4">
        <v>7617</v>
      </c>
      <c r="AJ49" s="4">
        <v>8195</v>
      </c>
      <c r="AK49" s="4">
        <v>8332</v>
      </c>
    </row>
    <row r="50" spans="4:37">
      <c r="D50" s="17" t="s">
        <v>104</v>
      </c>
      <c r="E50" s="27"/>
      <c r="F50" s="27"/>
      <c r="G50" s="27"/>
      <c r="H50" s="4"/>
      <c r="I50" s="4">
        <v>20779</v>
      </c>
      <c r="J50" s="4">
        <v>21324</v>
      </c>
      <c r="K50" s="4">
        <v>6554</v>
      </c>
      <c r="L50" s="4">
        <v>7712</v>
      </c>
      <c r="M50" s="5">
        <v>0</v>
      </c>
      <c r="N50" s="5">
        <v>900</v>
      </c>
      <c r="O50" s="5">
        <v>489</v>
      </c>
      <c r="P50" s="5">
        <v>198</v>
      </c>
      <c r="Q50" s="5">
        <v>0</v>
      </c>
      <c r="R50" s="5">
        <v>0</v>
      </c>
      <c r="S50" s="5">
        <v>0</v>
      </c>
      <c r="T50" s="5">
        <v>0</v>
      </c>
      <c r="U50" s="5">
        <v>0</v>
      </c>
      <c r="V50" s="4">
        <v>6657</v>
      </c>
      <c r="W50" s="5">
        <v>589</v>
      </c>
      <c r="X50" s="5">
        <v>454</v>
      </c>
      <c r="Y50" s="3">
        <f t="shared" si="9"/>
        <v>2225</v>
      </c>
      <c r="Z50" s="4"/>
      <c r="AA50" s="4"/>
      <c r="AB50" s="4"/>
      <c r="AC50" s="4"/>
      <c r="AD50" s="4"/>
      <c r="AE50" s="17" t="s">
        <v>104</v>
      </c>
      <c r="AF50" s="8"/>
      <c r="AG50" s="5">
        <v>0</v>
      </c>
      <c r="AH50" s="4">
        <v>6657</v>
      </c>
      <c r="AI50" s="5">
        <v>589</v>
      </c>
      <c r="AJ50" s="5">
        <v>454</v>
      </c>
      <c r="AK50" s="4">
        <v>2225</v>
      </c>
    </row>
    <row r="51" spans="4:37">
      <c r="D51" s="17" t="s">
        <v>105</v>
      </c>
      <c r="E51" s="27"/>
      <c r="F51" s="27"/>
      <c r="G51" s="27"/>
      <c r="H51" s="5"/>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17" t="s">
        <v>105</v>
      </c>
      <c r="AF51" s="8"/>
      <c r="AG51" s="5">
        <v>0</v>
      </c>
      <c r="AH51" s="5">
        <v>0</v>
      </c>
      <c r="AI51" s="5">
        <v>0</v>
      </c>
      <c r="AJ51" s="5">
        <v>0</v>
      </c>
      <c r="AK51" s="5">
        <v>0</v>
      </c>
    </row>
    <row r="52" spans="4:37" ht="30">
      <c r="D52" s="17" t="s">
        <v>106</v>
      </c>
      <c r="E52" s="27"/>
      <c r="F52" s="27"/>
      <c r="G52" s="27"/>
      <c r="H52" s="5"/>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17" t="s">
        <v>106</v>
      </c>
      <c r="AF52" s="8"/>
      <c r="AG52" s="5">
        <v>0</v>
      </c>
      <c r="AH52" s="5">
        <v>0</v>
      </c>
      <c r="AI52" s="5">
        <v>0</v>
      </c>
      <c r="AJ52" s="5">
        <v>0</v>
      </c>
      <c r="AK52" s="5">
        <v>0</v>
      </c>
    </row>
    <row r="53" spans="4:37">
      <c r="D53" s="17" t="s">
        <v>107</v>
      </c>
      <c r="E53" s="27"/>
      <c r="F53" s="27"/>
      <c r="G53" s="27"/>
      <c r="H53" s="4"/>
      <c r="I53" s="5">
        <v>0</v>
      </c>
      <c r="J53" s="5">
        <v>0</v>
      </c>
      <c r="K53" s="5">
        <v>0</v>
      </c>
      <c r="L53" s="5">
        <v>0</v>
      </c>
      <c r="M53" s="5">
        <v>0</v>
      </c>
      <c r="N53" s="5">
        <v>0</v>
      </c>
      <c r="O53" s="5">
        <v>0</v>
      </c>
      <c r="P53" s="5">
        <v>0</v>
      </c>
      <c r="Q53" s="5">
        <v>0</v>
      </c>
      <c r="R53" s="5">
        <v>14</v>
      </c>
      <c r="S53" s="4">
        <v>9150</v>
      </c>
      <c r="T53" s="5">
        <v>0</v>
      </c>
      <c r="U53" s="5">
        <v>0</v>
      </c>
      <c r="V53" s="5">
        <v>0</v>
      </c>
      <c r="W53" s="5">
        <v>0</v>
      </c>
      <c r="X53" s="5">
        <v>0</v>
      </c>
      <c r="Y53" s="3">
        <f t="shared" si="9"/>
        <v>0</v>
      </c>
      <c r="Z53" s="5"/>
      <c r="AA53" s="5"/>
      <c r="AB53" s="5"/>
      <c r="AC53" s="5"/>
      <c r="AD53" s="5"/>
      <c r="AE53" s="17" t="s">
        <v>107</v>
      </c>
      <c r="AF53" s="8"/>
      <c r="AG53" s="5">
        <v>0</v>
      </c>
      <c r="AH53" s="5">
        <v>0</v>
      </c>
      <c r="AI53" s="5">
        <v>0</v>
      </c>
      <c r="AJ53" s="5">
        <v>0</v>
      </c>
      <c r="AK53" s="5">
        <v>0</v>
      </c>
    </row>
    <row r="54" spans="4:37">
      <c r="D54" s="17" t="s">
        <v>108</v>
      </c>
      <c r="E54" s="27"/>
      <c r="F54" s="27"/>
      <c r="G54" s="27"/>
      <c r="H54" s="4"/>
      <c r="I54" s="5">
        <v>288</v>
      </c>
      <c r="J54" s="5">
        <v>268</v>
      </c>
      <c r="K54" s="5">
        <v>468</v>
      </c>
      <c r="L54" s="5">
        <v>269</v>
      </c>
      <c r="M54" s="5">
        <v>307</v>
      </c>
      <c r="N54" s="4">
        <v>3544</v>
      </c>
      <c r="O54" s="4">
        <v>4509</v>
      </c>
      <c r="P54" s="4">
        <v>8356</v>
      </c>
      <c r="Q54" s="4">
        <v>86157</v>
      </c>
      <c r="R54" s="4">
        <v>85424</v>
      </c>
      <c r="S54" s="5">
        <v>537</v>
      </c>
      <c r="T54" s="5">
        <v>532</v>
      </c>
      <c r="U54" s="4">
        <v>89426</v>
      </c>
      <c r="V54" s="4">
        <v>4222</v>
      </c>
      <c r="W54" s="4">
        <v>6672</v>
      </c>
      <c r="X54" s="4">
        <v>5080</v>
      </c>
      <c r="Y54" s="3">
        <f t="shared" si="9"/>
        <v>7911</v>
      </c>
      <c r="Z54" s="4"/>
      <c r="AA54" s="4"/>
      <c r="AB54" s="4"/>
      <c r="AC54" s="4"/>
      <c r="AD54" s="4"/>
      <c r="AE54" s="17" t="s">
        <v>108</v>
      </c>
      <c r="AF54" s="8"/>
      <c r="AG54" s="4">
        <v>89426</v>
      </c>
      <c r="AH54" s="4">
        <v>4222</v>
      </c>
      <c r="AI54" s="4">
        <v>6672</v>
      </c>
      <c r="AJ54" s="4">
        <v>5080</v>
      </c>
      <c r="AK54" s="4">
        <v>7911</v>
      </c>
    </row>
    <row r="55" spans="4:37">
      <c r="D55" s="17" t="s">
        <v>109</v>
      </c>
      <c r="E55" s="27"/>
      <c r="F55" s="27"/>
      <c r="G55" s="27"/>
      <c r="H55" s="4"/>
      <c r="I55" s="5">
        <v>0</v>
      </c>
      <c r="J55" s="5">
        <v>0</v>
      </c>
      <c r="K55" s="5">
        <v>0</v>
      </c>
      <c r="L55" s="5">
        <v>0</v>
      </c>
      <c r="M55" s="5">
        <v>0</v>
      </c>
      <c r="N55" s="5">
        <v>0</v>
      </c>
      <c r="O55" s="5">
        <v>0</v>
      </c>
      <c r="P55" s="4">
        <v>50396</v>
      </c>
      <c r="Q55" s="5">
        <v>0</v>
      </c>
      <c r="R55" s="5">
        <v>0</v>
      </c>
      <c r="S55" s="5">
        <v>0</v>
      </c>
      <c r="T55" s="5">
        <v>0</v>
      </c>
      <c r="U55" s="5">
        <v>0</v>
      </c>
      <c r="V55" s="5">
        <v>0</v>
      </c>
      <c r="W55" s="5">
        <v>0</v>
      </c>
      <c r="X55" s="5">
        <v>0</v>
      </c>
      <c r="Y55" s="3">
        <f t="shared" si="9"/>
        <v>0</v>
      </c>
      <c r="Z55" s="5"/>
      <c r="AA55" s="5"/>
      <c r="AB55" s="5"/>
      <c r="AC55" s="5"/>
      <c r="AD55" s="5"/>
      <c r="AE55" s="17" t="s">
        <v>109</v>
      </c>
      <c r="AF55" s="8"/>
      <c r="AG55" s="5">
        <v>0</v>
      </c>
      <c r="AH55" s="5">
        <v>0</v>
      </c>
      <c r="AI55" s="5">
        <v>0</v>
      </c>
      <c r="AJ55" s="5">
        <v>0</v>
      </c>
      <c r="AK55" s="5">
        <v>0</v>
      </c>
    </row>
    <row r="56" spans="4:37">
      <c r="D56" s="17" t="s">
        <v>110</v>
      </c>
      <c r="E56" s="27"/>
      <c r="F56" s="27"/>
      <c r="G56" s="27"/>
      <c r="H56" s="4"/>
      <c r="I56" s="5">
        <v>159</v>
      </c>
      <c r="J56" s="5">
        <v>512</v>
      </c>
      <c r="K56" s="5">
        <v>4</v>
      </c>
      <c r="L56" s="5">
        <v>391</v>
      </c>
      <c r="M56" s="4">
        <v>5181</v>
      </c>
      <c r="N56" s="4">
        <v>9117</v>
      </c>
      <c r="O56" s="4">
        <v>12743</v>
      </c>
      <c r="P56" s="4">
        <v>13654</v>
      </c>
      <c r="Q56" s="4">
        <v>10936</v>
      </c>
      <c r="R56" s="4">
        <v>10847</v>
      </c>
      <c r="S56" s="4">
        <v>17301</v>
      </c>
      <c r="T56" s="4">
        <v>14573</v>
      </c>
      <c r="U56" s="4">
        <v>24452</v>
      </c>
      <c r="V56" s="4">
        <v>43804</v>
      </c>
      <c r="W56" s="4">
        <v>44920</v>
      </c>
      <c r="X56" s="4">
        <v>44428</v>
      </c>
      <c r="Y56" s="3">
        <f t="shared" si="9"/>
        <v>125349</v>
      </c>
      <c r="Z56" s="4"/>
      <c r="AA56" s="4"/>
      <c r="AB56" s="4"/>
      <c r="AC56" s="4"/>
      <c r="AD56" s="4"/>
      <c r="AE56" s="17" t="s">
        <v>110</v>
      </c>
      <c r="AF56" s="8"/>
      <c r="AG56" s="4">
        <v>24452</v>
      </c>
      <c r="AH56" s="4">
        <v>43804</v>
      </c>
      <c r="AI56" s="4">
        <v>44920</v>
      </c>
      <c r="AJ56" s="4">
        <v>44428</v>
      </c>
      <c r="AK56" s="4">
        <v>125349</v>
      </c>
    </row>
    <row r="57" spans="4:37">
      <c r="D57" s="17" t="s">
        <v>111</v>
      </c>
      <c r="E57" s="27"/>
      <c r="F57" s="27"/>
      <c r="G57" s="27"/>
      <c r="H57" s="5"/>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17" t="s">
        <v>111</v>
      </c>
      <c r="AF57" s="8"/>
      <c r="AG57" s="5">
        <v>0</v>
      </c>
      <c r="AH57" s="5">
        <v>0</v>
      </c>
      <c r="AI57" s="5">
        <v>0</v>
      </c>
      <c r="AJ57" s="5">
        <v>0</v>
      </c>
      <c r="AK57" s="5">
        <v>0</v>
      </c>
    </row>
    <row r="58" spans="4:37">
      <c r="D58" s="17" t="s">
        <v>112</v>
      </c>
      <c r="E58" s="27"/>
      <c r="F58" s="27"/>
      <c r="G58" s="27"/>
      <c r="H58" s="5"/>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17" t="s">
        <v>112</v>
      </c>
      <c r="AF58" s="8"/>
      <c r="AG58" s="5">
        <v>0</v>
      </c>
      <c r="AH58" s="5">
        <v>0</v>
      </c>
      <c r="AI58" s="5">
        <v>0</v>
      </c>
      <c r="AJ58" s="5">
        <v>0</v>
      </c>
      <c r="AK58" s="5">
        <v>0</v>
      </c>
    </row>
    <row r="59" spans="4:37">
      <c r="D59" s="14" t="s">
        <v>113</v>
      </c>
      <c r="E59" s="24"/>
      <c r="F59" s="24"/>
      <c r="G59" s="24"/>
      <c r="H59" s="4"/>
      <c r="I59" s="4">
        <v>229019</v>
      </c>
      <c r="J59" s="4">
        <v>68993</v>
      </c>
      <c r="K59" s="4">
        <v>142303</v>
      </c>
      <c r="L59" s="4">
        <v>153124</v>
      </c>
      <c r="M59" s="4">
        <v>342075</v>
      </c>
      <c r="N59" s="4">
        <v>581404</v>
      </c>
      <c r="O59" s="4">
        <v>648487</v>
      </c>
      <c r="P59" s="4">
        <v>472721</v>
      </c>
      <c r="Q59" s="4">
        <v>354994</v>
      </c>
      <c r="R59" s="4">
        <v>324941</v>
      </c>
      <c r="S59" s="4">
        <v>176607</v>
      </c>
      <c r="T59" s="5">
        <v>448</v>
      </c>
      <c r="U59" s="5">
        <v>331</v>
      </c>
      <c r="V59" s="4">
        <v>252909</v>
      </c>
      <c r="W59" s="4">
        <v>199593</v>
      </c>
      <c r="X59" s="4">
        <v>146297</v>
      </c>
      <c r="Y59" s="3">
        <f t="shared" si="9"/>
        <v>93098</v>
      </c>
      <c r="Z59" s="5"/>
      <c r="AA59" s="5"/>
      <c r="AB59" s="5"/>
      <c r="AC59" s="5"/>
      <c r="AD59" s="5"/>
      <c r="AE59" s="14" t="s">
        <v>113</v>
      </c>
      <c r="AF59" s="8"/>
      <c r="AG59" s="5">
        <v>331</v>
      </c>
      <c r="AH59" s="4">
        <v>252909</v>
      </c>
      <c r="AI59" s="4">
        <v>199593</v>
      </c>
      <c r="AJ59" s="4">
        <v>146297</v>
      </c>
      <c r="AK59" s="4">
        <v>93098</v>
      </c>
    </row>
    <row r="60" spans="4:37">
      <c r="D60" s="17" t="s">
        <v>114</v>
      </c>
      <c r="E60" s="27"/>
      <c r="F60" s="27"/>
      <c r="G60" s="27"/>
      <c r="H60" s="5"/>
      <c r="I60" s="5">
        <v>0</v>
      </c>
      <c r="J60" s="5">
        <v>0</v>
      </c>
      <c r="K60" s="5">
        <v>0</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17" t="s">
        <v>114</v>
      </c>
      <c r="AF60" s="8"/>
      <c r="AG60" s="5">
        <v>0</v>
      </c>
      <c r="AH60" s="5">
        <v>0</v>
      </c>
      <c r="AI60" s="5">
        <v>0</v>
      </c>
      <c r="AJ60" s="5">
        <v>0</v>
      </c>
      <c r="AK60" s="5">
        <v>0</v>
      </c>
    </row>
    <row r="61" spans="4:37">
      <c r="D61" s="17" t="s">
        <v>115</v>
      </c>
      <c r="E61" s="27"/>
      <c r="F61" s="27"/>
      <c r="G61" s="27"/>
      <c r="H61" s="4"/>
      <c r="I61" s="5">
        <v>0</v>
      </c>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17" t="s">
        <v>115</v>
      </c>
      <c r="AF61" s="8"/>
      <c r="AG61" s="5">
        <v>0</v>
      </c>
      <c r="AH61" s="5">
        <v>0</v>
      </c>
      <c r="AI61" s="5">
        <v>0</v>
      </c>
      <c r="AJ61" s="5">
        <v>0</v>
      </c>
      <c r="AK61" s="5">
        <v>0</v>
      </c>
    </row>
    <row r="62" spans="4:37">
      <c r="D62" s="17" t="s">
        <v>116</v>
      </c>
      <c r="E62" s="27"/>
      <c r="F62" s="27"/>
      <c r="G62" s="27"/>
      <c r="H62" s="5"/>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17" t="s">
        <v>116</v>
      </c>
      <c r="AF62" s="8"/>
      <c r="AG62" s="5">
        <v>0</v>
      </c>
      <c r="AH62" s="5">
        <v>0</v>
      </c>
      <c r="AI62" s="5">
        <v>0</v>
      </c>
      <c r="AJ62" s="5">
        <v>0</v>
      </c>
      <c r="AK62" s="5">
        <v>0</v>
      </c>
    </row>
    <row r="63" spans="4:37">
      <c r="D63" s="17" t="s">
        <v>117</v>
      </c>
      <c r="E63" s="27"/>
      <c r="F63" s="27"/>
      <c r="G63" s="27"/>
      <c r="H63" s="5"/>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17" t="s">
        <v>117</v>
      </c>
      <c r="AF63" s="8"/>
      <c r="AG63" s="5">
        <v>0</v>
      </c>
      <c r="AH63" s="5">
        <v>0</v>
      </c>
      <c r="AI63" s="5">
        <v>0</v>
      </c>
      <c r="AJ63" s="5">
        <v>0</v>
      </c>
      <c r="AK63" s="5">
        <v>0</v>
      </c>
    </row>
    <row r="64" spans="4:37">
      <c r="D64" s="17" t="s">
        <v>118</v>
      </c>
      <c r="E64" s="27"/>
      <c r="F64" s="27"/>
      <c r="G64" s="27"/>
      <c r="H64" s="4"/>
      <c r="I64" s="5">
        <v>0</v>
      </c>
      <c r="J64" s="5">
        <v>0</v>
      </c>
      <c r="K64" s="5">
        <v>0</v>
      </c>
      <c r="L64" s="5">
        <v>988</v>
      </c>
      <c r="M64" s="5">
        <v>0</v>
      </c>
      <c r="N64" s="5">
        <v>0</v>
      </c>
      <c r="O64" s="5">
        <v>0</v>
      </c>
      <c r="P64" s="5">
        <v>0</v>
      </c>
      <c r="Q64" s="5">
        <v>0</v>
      </c>
      <c r="R64" s="5">
        <v>0</v>
      </c>
      <c r="S64" s="5">
        <v>0</v>
      </c>
      <c r="T64" s="5">
        <v>0</v>
      </c>
      <c r="U64" s="5">
        <v>0</v>
      </c>
      <c r="V64" s="5">
        <v>0</v>
      </c>
      <c r="W64" s="5">
        <v>0</v>
      </c>
      <c r="X64" s="5">
        <v>0</v>
      </c>
      <c r="Y64" s="3">
        <f t="shared" si="9"/>
        <v>0</v>
      </c>
      <c r="Z64" s="5"/>
      <c r="AA64" s="5"/>
      <c r="AB64" s="5"/>
      <c r="AC64" s="5"/>
      <c r="AD64" s="5"/>
      <c r="AE64" s="17" t="s">
        <v>118</v>
      </c>
      <c r="AF64" s="8"/>
      <c r="AG64" s="5">
        <v>0</v>
      </c>
      <c r="AH64" s="5">
        <v>0</v>
      </c>
      <c r="AI64" s="5">
        <v>0</v>
      </c>
      <c r="AJ64" s="5">
        <v>0</v>
      </c>
      <c r="AK64" s="5">
        <v>0</v>
      </c>
    </row>
    <row r="65" spans="4:37">
      <c r="D65" s="17" t="s">
        <v>119</v>
      </c>
      <c r="E65" s="27"/>
      <c r="F65" s="27"/>
      <c r="G65" s="27"/>
      <c r="H65" s="4"/>
      <c r="I65" s="4">
        <v>229019</v>
      </c>
      <c r="J65" s="4">
        <v>68853</v>
      </c>
      <c r="K65" s="4">
        <v>141996</v>
      </c>
      <c r="L65" s="4">
        <v>151791</v>
      </c>
      <c r="M65" s="4">
        <v>335104</v>
      </c>
      <c r="N65" s="4">
        <v>580893</v>
      </c>
      <c r="O65" s="4">
        <v>645317</v>
      </c>
      <c r="P65" s="4">
        <v>469986</v>
      </c>
      <c r="Q65" s="4">
        <v>352802</v>
      </c>
      <c r="R65" s="4">
        <v>324228</v>
      </c>
      <c r="S65" s="4">
        <v>176047</v>
      </c>
      <c r="T65" s="5">
        <v>0</v>
      </c>
      <c r="U65" s="5">
        <v>0</v>
      </c>
      <c r="V65" s="4">
        <v>252695</v>
      </c>
      <c r="W65" s="4">
        <v>199496</v>
      </c>
      <c r="X65" s="4">
        <v>146297</v>
      </c>
      <c r="Y65" s="3">
        <f t="shared" si="9"/>
        <v>93098</v>
      </c>
      <c r="Z65" s="5"/>
      <c r="AA65" s="5"/>
      <c r="AB65" s="5"/>
      <c r="AC65" s="5"/>
      <c r="AD65" s="5"/>
      <c r="AE65" s="17" t="s">
        <v>119</v>
      </c>
      <c r="AF65" s="8"/>
      <c r="AG65" s="5">
        <v>0</v>
      </c>
      <c r="AH65" s="4">
        <v>252695</v>
      </c>
      <c r="AI65" s="4">
        <v>199496</v>
      </c>
      <c r="AJ65" s="4">
        <v>146297</v>
      </c>
      <c r="AK65" s="4">
        <v>93098</v>
      </c>
    </row>
    <row r="66" spans="4:37">
      <c r="D66" s="17" t="s">
        <v>120</v>
      </c>
      <c r="E66" s="27"/>
      <c r="F66" s="27"/>
      <c r="G66" s="27"/>
      <c r="H66" s="5"/>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17" t="s">
        <v>120</v>
      </c>
      <c r="AF66" s="8"/>
      <c r="AG66" s="5">
        <v>0</v>
      </c>
      <c r="AH66" s="5">
        <v>0</v>
      </c>
      <c r="AI66" s="5">
        <v>0</v>
      </c>
      <c r="AJ66" s="5">
        <v>0</v>
      </c>
      <c r="AK66" s="5">
        <v>0</v>
      </c>
    </row>
    <row r="67" spans="4:37">
      <c r="D67" s="17" t="s">
        <v>121</v>
      </c>
      <c r="E67" s="27"/>
      <c r="F67" s="27"/>
      <c r="G67" s="27"/>
      <c r="H67" s="5"/>
      <c r="I67" s="5">
        <v>0</v>
      </c>
      <c r="J67" s="5">
        <v>0</v>
      </c>
      <c r="K67" s="5">
        <v>0</v>
      </c>
      <c r="L67" s="5">
        <v>0</v>
      </c>
      <c r="M67" s="4">
        <v>6042</v>
      </c>
      <c r="N67" s="5">
        <v>0</v>
      </c>
      <c r="O67" s="5">
        <v>0</v>
      </c>
      <c r="P67" s="5">
        <v>0</v>
      </c>
      <c r="Q67" s="5">
        <v>0</v>
      </c>
      <c r="R67" s="5">
        <v>0</v>
      </c>
      <c r="S67" s="5">
        <v>0</v>
      </c>
      <c r="T67" s="5">
        <v>0</v>
      </c>
      <c r="U67" s="5">
        <v>0</v>
      </c>
      <c r="V67" s="5">
        <v>0</v>
      </c>
      <c r="W67" s="5">
        <v>0</v>
      </c>
      <c r="X67" s="5">
        <v>0</v>
      </c>
      <c r="Y67" s="3">
        <f t="shared" si="9"/>
        <v>0</v>
      </c>
      <c r="Z67" s="5"/>
      <c r="AA67" s="5"/>
      <c r="AB67" s="5"/>
      <c r="AC67" s="5"/>
      <c r="AD67" s="5"/>
      <c r="AE67" s="17" t="s">
        <v>121</v>
      </c>
      <c r="AF67" s="8"/>
      <c r="AG67" s="5">
        <v>0</v>
      </c>
      <c r="AH67" s="5">
        <v>0</v>
      </c>
      <c r="AI67" s="5">
        <v>0</v>
      </c>
      <c r="AJ67" s="5">
        <v>0</v>
      </c>
      <c r="AK67" s="5">
        <v>0</v>
      </c>
    </row>
    <row r="68" spans="4:37">
      <c r="D68" s="17" t="s">
        <v>122</v>
      </c>
      <c r="E68" s="27"/>
      <c r="F68" s="27"/>
      <c r="G68" s="27"/>
      <c r="H68" s="5"/>
      <c r="I68" s="5">
        <v>0</v>
      </c>
      <c r="J68" s="5">
        <v>140</v>
      </c>
      <c r="K68" s="5">
        <v>307</v>
      </c>
      <c r="L68" s="5">
        <v>345</v>
      </c>
      <c r="M68" s="5">
        <v>334</v>
      </c>
      <c r="N68" s="5">
        <v>299</v>
      </c>
      <c r="O68" s="5">
        <v>0</v>
      </c>
      <c r="P68" s="5">
        <v>0</v>
      </c>
      <c r="Q68" s="5">
        <v>0</v>
      </c>
      <c r="R68" s="5">
        <v>0</v>
      </c>
      <c r="S68" s="5">
        <v>0</v>
      </c>
      <c r="T68" s="5">
        <v>0</v>
      </c>
      <c r="U68" s="5">
        <v>0</v>
      </c>
      <c r="V68" s="5">
        <v>0</v>
      </c>
      <c r="W68" s="5">
        <v>0</v>
      </c>
      <c r="X68" s="5">
        <v>0</v>
      </c>
      <c r="Y68" s="3">
        <f t="shared" si="9"/>
        <v>0</v>
      </c>
      <c r="Z68" s="5"/>
      <c r="AA68" s="5"/>
      <c r="AB68" s="5"/>
      <c r="AC68" s="5"/>
      <c r="AD68" s="5"/>
      <c r="AE68" s="17" t="s">
        <v>122</v>
      </c>
      <c r="AF68" s="8"/>
      <c r="AG68" s="5">
        <v>0</v>
      </c>
      <c r="AH68" s="5">
        <v>0</v>
      </c>
      <c r="AI68" s="5">
        <v>0</v>
      </c>
      <c r="AJ68" s="5">
        <v>0</v>
      </c>
      <c r="AK68" s="5">
        <v>0</v>
      </c>
    </row>
    <row r="69" spans="4:37">
      <c r="D69" s="17" t="s">
        <v>123</v>
      </c>
      <c r="E69" s="27"/>
      <c r="F69" s="27"/>
      <c r="G69" s="27"/>
      <c r="H69" s="4"/>
      <c r="I69" s="5">
        <v>0</v>
      </c>
      <c r="J69" s="5">
        <v>0</v>
      </c>
      <c r="K69" s="5">
        <v>0</v>
      </c>
      <c r="L69" s="5">
        <v>0</v>
      </c>
      <c r="M69" s="5">
        <v>0</v>
      </c>
      <c r="N69" s="5">
        <v>0</v>
      </c>
      <c r="O69" s="5">
        <v>0</v>
      </c>
      <c r="P69" s="5">
        <v>0</v>
      </c>
      <c r="Q69" s="5">
        <v>0</v>
      </c>
      <c r="R69" s="5">
        <v>0</v>
      </c>
      <c r="S69" s="5">
        <v>0</v>
      </c>
      <c r="T69" s="5">
        <v>0</v>
      </c>
      <c r="U69" s="5">
        <v>0</v>
      </c>
      <c r="V69" s="5">
        <v>0</v>
      </c>
      <c r="W69" s="5">
        <v>0</v>
      </c>
      <c r="X69" s="5">
        <v>0</v>
      </c>
      <c r="Y69" s="3">
        <f t="shared" si="9"/>
        <v>0</v>
      </c>
      <c r="Z69" s="5"/>
      <c r="AA69" s="5"/>
      <c r="AB69" s="5"/>
      <c r="AC69" s="5"/>
      <c r="AD69" s="5"/>
      <c r="AE69" s="17" t="s">
        <v>123</v>
      </c>
      <c r="AF69" s="8"/>
      <c r="AG69" s="5">
        <v>0</v>
      </c>
      <c r="AH69" s="5">
        <v>0</v>
      </c>
      <c r="AI69" s="5">
        <v>0</v>
      </c>
      <c r="AJ69" s="5">
        <v>0</v>
      </c>
      <c r="AK69" s="5">
        <v>0</v>
      </c>
    </row>
    <row r="70" spans="4:37">
      <c r="D70" s="17" t="s">
        <v>124</v>
      </c>
      <c r="E70" s="27"/>
      <c r="F70" s="27"/>
      <c r="G70" s="27"/>
      <c r="H70" s="4"/>
      <c r="I70" s="5">
        <v>0</v>
      </c>
      <c r="J70" s="5">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17" t="s">
        <v>124</v>
      </c>
      <c r="AF70" s="8"/>
      <c r="AG70" s="5">
        <v>0</v>
      </c>
      <c r="AH70" s="5">
        <v>0</v>
      </c>
      <c r="AI70" s="5">
        <v>0</v>
      </c>
      <c r="AJ70" s="5">
        <v>0</v>
      </c>
      <c r="AK70" s="5">
        <v>0</v>
      </c>
    </row>
    <row r="71" spans="4:37">
      <c r="D71" s="17" t="s">
        <v>125</v>
      </c>
      <c r="E71" s="27"/>
      <c r="F71" s="27"/>
      <c r="G71" s="27"/>
      <c r="H71" s="5"/>
      <c r="I71" s="5">
        <v>0</v>
      </c>
      <c r="J71" s="5">
        <v>0</v>
      </c>
      <c r="K71" s="5">
        <v>0</v>
      </c>
      <c r="L71" s="5">
        <v>0</v>
      </c>
      <c r="M71" s="5">
        <v>594</v>
      </c>
      <c r="N71" s="5">
        <v>211</v>
      </c>
      <c r="O71" s="4">
        <v>3169</v>
      </c>
      <c r="P71" s="4">
        <v>2735</v>
      </c>
      <c r="Q71" s="4">
        <v>2191</v>
      </c>
      <c r="R71" s="5">
        <v>713</v>
      </c>
      <c r="S71" s="5">
        <v>560</v>
      </c>
      <c r="T71" s="5">
        <v>448</v>
      </c>
      <c r="U71" s="5">
        <v>331</v>
      </c>
      <c r="V71" s="5">
        <v>214</v>
      </c>
      <c r="W71" s="5">
        <v>96</v>
      </c>
      <c r="X71" s="5">
        <v>0</v>
      </c>
      <c r="Y71" s="3">
        <f t="shared" si="9"/>
        <v>0</v>
      </c>
      <c r="Z71" s="5"/>
      <c r="AA71" s="5"/>
      <c r="AB71" s="5"/>
      <c r="AC71" s="5"/>
      <c r="AD71" s="5"/>
      <c r="AE71" s="17" t="s">
        <v>125</v>
      </c>
      <c r="AF71" s="8"/>
      <c r="AG71" s="5">
        <v>331</v>
      </c>
      <c r="AH71" s="5">
        <v>214</v>
      </c>
      <c r="AI71" s="5">
        <v>96</v>
      </c>
      <c r="AJ71" s="5">
        <v>0</v>
      </c>
      <c r="AK71" s="5">
        <v>0</v>
      </c>
    </row>
    <row r="72" spans="4:37">
      <c r="D72" s="13" t="s">
        <v>126</v>
      </c>
      <c r="E72" s="23"/>
      <c r="F72" s="23"/>
      <c r="G72" s="23"/>
      <c r="H72" s="3"/>
      <c r="I72" s="3">
        <v>35211</v>
      </c>
      <c r="J72" s="3">
        <v>182336</v>
      </c>
      <c r="K72" s="3">
        <v>317533</v>
      </c>
      <c r="L72" s="3">
        <v>415994</v>
      </c>
      <c r="M72" s="3">
        <v>741469</v>
      </c>
      <c r="N72" s="3">
        <v>1069171</v>
      </c>
      <c r="O72" s="3">
        <v>1007135</v>
      </c>
      <c r="P72" s="3">
        <v>1062535</v>
      </c>
      <c r="Q72" s="3">
        <v>785796</v>
      </c>
      <c r="R72" s="3">
        <v>998591</v>
      </c>
      <c r="S72" s="3">
        <v>1447136</v>
      </c>
      <c r="T72" s="3">
        <v>2395890</v>
      </c>
      <c r="U72" s="3">
        <v>2730553</v>
      </c>
      <c r="V72" s="3">
        <v>3448686</v>
      </c>
      <c r="W72" s="3">
        <v>3857821</v>
      </c>
      <c r="X72" s="3">
        <v>4874197</v>
      </c>
      <c r="Y72" s="3">
        <f t="shared" si="9"/>
        <v>4868738</v>
      </c>
      <c r="Z72" s="3"/>
      <c r="AA72" s="3"/>
      <c r="AB72" s="3"/>
      <c r="AC72" s="3"/>
      <c r="AD72" s="3"/>
      <c r="AE72" s="13" t="s">
        <v>126</v>
      </c>
      <c r="AF72" s="8"/>
      <c r="AG72" s="3">
        <v>2730553</v>
      </c>
      <c r="AH72" s="3">
        <v>3448686</v>
      </c>
      <c r="AI72" s="3">
        <v>3857821</v>
      </c>
      <c r="AJ72" s="3">
        <v>4874197</v>
      </c>
      <c r="AK72" s="3">
        <v>4868738</v>
      </c>
    </row>
    <row r="73" spans="4:37">
      <c r="D73" s="14" t="s">
        <v>127</v>
      </c>
      <c r="E73" s="24"/>
      <c r="F73" s="24"/>
      <c r="G73" s="24"/>
      <c r="H73" s="4"/>
      <c r="I73" s="4">
        <v>35211</v>
      </c>
      <c r="J73" s="4">
        <v>182336</v>
      </c>
      <c r="K73" s="4">
        <v>317533</v>
      </c>
      <c r="L73" s="4">
        <v>415994</v>
      </c>
      <c r="M73" s="4">
        <v>741469</v>
      </c>
      <c r="N73" s="4">
        <v>1069171</v>
      </c>
      <c r="O73" s="4">
        <v>1007135</v>
      </c>
      <c r="P73" s="4">
        <v>1062535</v>
      </c>
      <c r="Q73" s="4">
        <v>785796</v>
      </c>
      <c r="R73" s="4">
        <v>998591</v>
      </c>
      <c r="S73" s="4">
        <v>1447136</v>
      </c>
      <c r="T73" s="4">
        <v>2395890</v>
      </c>
      <c r="U73" s="4">
        <v>2730553</v>
      </c>
      <c r="V73" s="4">
        <v>3448686</v>
      </c>
      <c r="W73" s="4">
        <v>3857821</v>
      </c>
      <c r="X73" s="4">
        <v>4874197</v>
      </c>
      <c r="Y73" s="3">
        <f t="shared" si="9"/>
        <v>4868738</v>
      </c>
      <c r="Z73" s="4"/>
      <c r="AA73" s="4"/>
      <c r="AB73" s="4"/>
      <c r="AC73" s="4"/>
      <c r="AD73" s="4"/>
      <c r="AE73" s="14" t="s">
        <v>127</v>
      </c>
      <c r="AF73" s="8"/>
      <c r="AG73" s="4">
        <v>2730553</v>
      </c>
      <c r="AH73" s="4">
        <v>3448686</v>
      </c>
      <c r="AI73" s="4">
        <v>3857821</v>
      </c>
      <c r="AJ73" s="4">
        <v>4874197</v>
      </c>
      <c r="AK73" s="4">
        <v>4868738</v>
      </c>
    </row>
    <row r="74" spans="4:37">
      <c r="D74" s="14" t="s">
        <v>128</v>
      </c>
      <c r="E74" s="24"/>
      <c r="F74" s="24"/>
      <c r="G74" s="24"/>
      <c r="H74" s="5"/>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14" t="s">
        <v>128</v>
      </c>
      <c r="AF74" s="8"/>
      <c r="AG74" s="5">
        <v>0</v>
      </c>
      <c r="AH74" s="5">
        <v>0</v>
      </c>
      <c r="AI74" s="5">
        <v>0</v>
      </c>
      <c r="AJ74" s="5">
        <v>0</v>
      </c>
      <c r="AK74" s="5">
        <v>0</v>
      </c>
    </row>
    <row r="75" spans="4:37">
      <c r="D75" s="16" t="s">
        <v>129</v>
      </c>
      <c r="E75" s="26"/>
      <c r="F75" s="26"/>
      <c r="G75" s="26"/>
      <c r="H75" s="3"/>
      <c r="I75" s="3">
        <v>383643</v>
      </c>
      <c r="J75" s="3">
        <v>471624</v>
      </c>
      <c r="K75" s="3">
        <v>594302</v>
      </c>
      <c r="L75" s="3">
        <v>982085</v>
      </c>
      <c r="M75" s="3">
        <v>1476389</v>
      </c>
      <c r="N75" s="3">
        <v>2698467</v>
      </c>
      <c r="O75" s="3">
        <v>2647607</v>
      </c>
      <c r="P75" s="3">
        <v>2766838</v>
      </c>
      <c r="Q75" s="3">
        <v>2647942</v>
      </c>
      <c r="R75" s="3">
        <v>2781480</v>
      </c>
      <c r="S75" s="3">
        <v>3337931</v>
      </c>
      <c r="T75" s="3">
        <v>3809755</v>
      </c>
      <c r="U75" s="3">
        <v>4404327</v>
      </c>
      <c r="V75" s="3">
        <v>5583757</v>
      </c>
      <c r="W75" s="3">
        <v>6055334</v>
      </c>
      <c r="X75" s="3">
        <v>6892914</v>
      </c>
      <c r="Y75" s="3">
        <f t="shared" si="9"/>
        <v>6589905</v>
      </c>
      <c r="Z75" s="3"/>
      <c r="AA75" s="3"/>
      <c r="AB75" s="3"/>
      <c r="AC75" s="3"/>
      <c r="AD75" s="3"/>
      <c r="AE75" s="16" t="s">
        <v>129</v>
      </c>
      <c r="AF75" s="8"/>
      <c r="AG75" s="3">
        <v>4404327</v>
      </c>
      <c r="AH75" s="3">
        <v>5583757</v>
      </c>
      <c r="AI75" s="3">
        <v>6055334</v>
      </c>
      <c r="AJ75" s="3">
        <v>6892914</v>
      </c>
      <c r="AK75" s="3">
        <v>6589905</v>
      </c>
    </row>
    <row r="76" spans="4:37">
      <c r="H76" s="1"/>
      <c r="M76" s="1"/>
      <c r="N76" s="1"/>
      <c r="O76" s="1"/>
      <c r="P76" s="1"/>
      <c r="Q76" s="1"/>
      <c r="R76" s="1"/>
      <c r="S76" s="1"/>
      <c r="T76" s="1"/>
      <c r="U76" s="1"/>
      <c r="V76" s="1"/>
      <c r="W76" s="1"/>
      <c r="X76" s="1"/>
      <c r="Y76" s="3">
        <f t="shared" si="9"/>
        <v>0</v>
      </c>
      <c r="Z76" s="1"/>
      <c r="AA76" s="1"/>
      <c r="AB76" s="1"/>
      <c r="AC76" s="1"/>
      <c r="AD76" s="1"/>
      <c r="AE76" s="1"/>
    </row>
    <row r="77" spans="4:37">
      <c r="D77" s="16" t="s">
        <v>130</v>
      </c>
      <c r="E77" s="26"/>
      <c r="F77" s="26"/>
      <c r="G77" s="26"/>
      <c r="H77" s="3"/>
      <c r="I77" s="3">
        <v>200940</v>
      </c>
      <c r="J77" s="3">
        <v>262634</v>
      </c>
      <c r="K77" s="3">
        <v>371353</v>
      </c>
      <c r="L77" s="3">
        <v>521355</v>
      </c>
      <c r="M77" s="3">
        <v>810877</v>
      </c>
      <c r="N77" s="3">
        <v>890449</v>
      </c>
      <c r="O77" s="3">
        <v>964733</v>
      </c>
      <c r="P77" s="3">
        <v>1310783</v>
      </c>
      <c r="Q77" s="3">
        <v>2098540</v>
      </c>
      <c r="R77" s="3">
        <v>2618278</v>
      </c>
      <c r="S77" s="3">
        <v>3211965</v>
      </c>
      <c r="T77" s="3">
        <v>4352524</v>
      </c>
      <c r="U77" s="3">
        <v>4522435</v>
      </c>
      <c r="V77" s="3">
        <v>5568613</v>
      </c>
      <c r="W77" s="3">
        <v>5674600</v>
      </c>
      <c r="X77" s="3">
        <v>7108212</v>
      </c>
      <c r="Y77" s="3">
        <f t="shared" si="9"/>
        <v>5679351</v>
      </c>
      <c r="Z77" s="3"/>
      <c r="AA77" s="3"/>
      <c r="AB77" s="3"/>
      <c r="AC77" s="3"/>
      <c r="AD77" s="3"/>
      <c r="AE77" s="16" t="s">
        <v>130</v>
      </c>
      <c r="AF77" s="8"/>
      <c r="AG77" s="3">
        <v>4522435</v>
      </c>
      <c r="AH77" s="3">
        <v>5568613</v>
      </c>
      <c r="AI77" s="3">
        <v>5674600</v>
      </c>
      <c r="AJ77" s="3">
        <v>7108212</v>
      </c>
      <c r="AK77" s="3">
        <v>5679351</v>
      </c>
    </row>
    <row r="78" spans="4:37">
      <c r="D78" s="16" t="s">
        <v>131</v>
      </c>
      <c r="E78" s="26"/>
      <c r="F78" s="26"/>
      <c r="G78" s="26"/>
      <c r="H78" s="3"/>
      <c r="I78" s="3">
        <v>1216</v>
      </c>
      <c r="J78" s="3">
        <v>2565</v>
      </c>
      <c r="K78" s="2">
        <v>368</v>
      </c>
      <c r="L78" s="2">
        <v>0</v>
      </c>
      <c r="M78" s="2">
        <v>160</v>
      </c>
      <c r="N78" s="2">
        <v>754</v>
      </c>
      <c r="O78" s="2">
        <v>134</v>
      </c>
      <c r="P78" s="2">
        <v>0</v>
      </c>
      <c r="Q78" s="3">
        <v>35027</v>
      </c>
      <c r="R78" s="3">
        <v>2113</v>
      </c>
      <c r="S78" s="2">
        <v>475</v>
      </c>
      <c r="T78" s="2">
        <v>0</v>
      </c>
      <c r="U78" s="2">
        <v>839</v>
      </c>
      <c r="V78" s="3">
        <v>5850</v>
      </c>
      <c r="W78" s="3">
        <v>15006</v>
      </c>
      <c r="X78" s="3">
        <v>38083</v>
      </c>
      <c r="Y78" s="3">
        <f t="shared" si="9"/>
        <v>19086</v>
      </c>
      <c r="Z78" s="3"/>
      <c r="AA78" s="3"/>
      <c r="AB78" s="3"/>
      <c r="AC78" s="3"/>
      <c r="AD78" s="3"/>
      <c r="AE78" s="16" t="s">
        <v>131</v>
      </c>
      <c r="AF78" s="8"/>
      <c r="AG78" s="2">
        <v>839</v>
      </c>
      <c r="AH78" s="3">
        <v>5850</v>
      </c>
      <c r="AI78" s="3">
        <v>15006</v>
      </c>
      <c r="AJ78" s="3">
        <v>38083</v>
      </c>
      <c r="AK78" s="3">
        <v>19086</v>
      </c>
    </row>
    <row r="79" spans="4:37">
      <c r="D79" s="16" t="s">
        <v>132</v>
      </c>
      <c r="E79" s="26"/>
      <c r="F79" s="26"/>
      <c r="G79" s="26"/>
      <c r="H79" s="3"/>
      <c r="I79" s="3">
        <v>199723</v>
      </c>
      <c r="J79" s="3">
        <v>260070</v>
      </c>
      <c r="K79" s="3">
        <v>370984</v>
      </c>
      <c r="L79" s="3">
        <v>521355</v>
      </c>
      <c r="M79" s="3">
        <v>810718</v>
      </c>
      <c r="N79" s="3">
        <v>889694</v>
      </c>
      <c r="O79" s="3">
        <v>964598</v>
      </c>
      <c r="P79" s="3">
        <v>1310783</v>
      </c>
      <c r="Q79" s="3">
        <v>2063513</v>
      </c>
      <c r="R79" s="3">
        <v>2616165</v>
      </c>
      <c r="S79" s="3">
        <v>3211490</v>
      </c>
      <c r="T79" s="3">
        <v>4352524</v>
      </c>
      <c r="U79" s="3">
        <v>4521596</v>
      </c>
      <c r="V79" s="3">
        <v>5562763</v>
      </c>
      <c r="W79" s="3">
        <v>5659595</v>
      </c>
      <c r="X79" s="3">
        <v>7070129</v>
      </c>
      <c r="Y79" s="3">
        <f t="shared" si="9"/>
        <v>5660265</v>
      </c>
      <c r="Z79" s="3"/>
      <c r="AA79" s="3"/>
      <c r="AB79" s="3"/>
      <c r="AC79" s="3"/>
      <c r="AD79" s="3"/>
      <c r="AE79" s="16" t="s">
        <v>132</v>
      </c>
      <c r="AF79" s="8"/>
      <c r="AG79" s="3">
        <v>4521596</v>
      </c>
      <c r="AH79" s="3">
        <v>5562763</v>
      </c>
      <c r="AI79" s="3">
        <v>5659595</v>
      </c>
      <c r="AJ79" s="3">
        <v>7070129</v>
      </c>
      <c r="AK79" s="3">
        <v>5660265</v>
      </c>
    </row>
    <row r="80" spans="4:37">
      <c r="D80" s="16" t="s">
        <v>133</v>
      </c>
      <c r="E80" s="26"/>
      <c r="F80" s="26"/>
      <c r="G80" s="26"/>
      <c r="H80" s="3"/>
      <c r="I80" s="3">
        <v>153174</v>
      </c>
      <c r="J80" s="3">
        <v>184641</v>
      </c>
      <c r="K80" s="3">
        <v>255811</v>
      </c>
      <c r="L80" s="3">
        <v>375006</v>
      </c>
      <c r="M80" s="3">
        <v>649238</v>
      </c>
      <c r="N80" s="3">
        <v>598852</v>
      </c>
      <c r="O80" s="3">
        <v>638665</v>
      </c>
      <c r="P80" s="3">
        <v>915143</v>
      </c>
      <c r="Q80" s="3">
        <v>1354182</v>
      </c>
      <c r="R80" s="3">
        <v>1857541</v>
      </c>
      <c r="S80" s="3">
        <v>2220056</v>
      </c>
      <c r="T80" s="3">
        <v>3085309</v>
      </c>
      <c r="U80" s="3">
        <v>3025953</v>
      </c>
      <c r="V80" s="3">
        <v>3650652</v>
      </c>
      <c r="W80" s="3">
        <v>3695766</v>
      </c>
      <c r="X80" s="3">
        <v>4607624</v>
      </c>
      <c r="Y80" s="3">
        <f t="shared" si="9"/>
        <v>3917294</v>
      </c>
      <c r="Z80" s="3"/>
      <c r="AA80" s="3"/>
      <c r="AB80" s="3"/>
      <c r="AC80" s="3"/>
      <c r="AD80" s="3"/>
      <c r="AE80" s="16" t="s">
        <v>133</v>
      </c>
      <c r="AF80" s="8"/>
      <c r="AG80" s="3">
        <v>3025953</v>
      </c>
      <c r="AH80" s="3">
        <v>3650652</v>
      </c>
      <c r="AI80" s="3">
        <v>3695766</v>
      </c>
      <c r="AJ80" s="3">
        <v>4607624</v>
      </c>
      <c r="AK80" s="3">
        <v>3917294</v>
      </c>
    </row>
    <row r="81" spans="4:37">
      <c r="D81" s="16" t="s">
        <v>134</v>
      </c>
      <c r="E81" s="26"/>
      <c r="F81" s="26"/>
      <c r="G81" s="26"/>
      <c r="H81" s="3"/>
      <c r="I81" s="3">
        <v>46550</v>
      </c>
      <c r="J81" s="3">
        <v>75429</v>
      </c>
      <c r="K81" s="3">
        <v>115174</v>
      </c>
      <c r="L81" s="3">
        <v>146349</v>
      </c>
      <c r="M81" s="3">
        <v>161480</v>
      </c>
      <c r="N81" s="3">
        <v>290842</v>
      </c>
      <c r="O81" s="3">
        <v>325933</v>
      </c>
      <c r="P81" s="3">
        <v>395639</v>
      </c>
      <c r="Q81" s="3">
        <v>709331</v>
      </c>
      <c r="R81" s="3">
        <v>758624</v>
      </c>
      <c r="S81" s="3">
        <v>991434</v>
      </c>
      <c r="T81" s="3">
        <v>1267215</v>
      </c>
      <c r="U81" s="3">
        <v>1495643</v>
      </c>
      <c r="V81" s="3">
        <v>1912111</v>
      </c>
      <c r="W81" s="3">
        <v>1963828</v>
      </c>
      <c r="X81" s="3">
        <v>2462504</v>
      </c>
      <c r="Y81" s="3">
        <f t="shared" si="9"/>
        <v>1742972</v>
      </c>
      <c r="Z81" s="3"/>
      <c r="AA81" s="3"/>
      <c r="AB81" s="3"/>
      <c r="AC81" s="3"/>
      <c r="AD81" s="3"/>
      <c r="AE81" s="16" t="s">
        <v>134</v>
      </c>
      <c r="AF81" s="8"/>
      <c r="AG81" s="3">
        <v>1495643</v>
      </c>
      <c r="AH81" s="3">
        <v>1912111</v>
      </c>
      <c r="AI81" s="3">
        <v>1963828</v>
      </c>
      <c r="AJ81" s="3">
        <v>2462504</v>
      </c>
      <c r="AK81" s="3">
        <v>1742972</v>
      </c>
    </row>
    <row r="82" spans="4:37">
      <c r="D82" s="16" t="s">
        <v>135</v>
      </c>
      <c r="E82" s="26"/>
      <c r="F82" s="26"/>
      <c r="G82" s="26"/>
      <c r="H82" s="3"/>
      <c r="I82" s="2">
        <v>447</v>
      </c>
      <c r="J82" s="3">
        <v>1258</v>
      </c>
      <c r="K82" s="3">
        <v>14397</v>
      </c>
      <c r="L82" s="3">
        <v>16504</v>
      </c>
      <c r="M82" s="3">
        <v>40326</v>
      </c>
      <c r="N82" s="3">
        <v>63601</v>
      </c>
      <c r="O82" s="3">
        <v>5973</v>
      </c>
      <c r="P82" s="3">
        <v>8284</v>
      </c>
      <c r="Q82" s="3">
        <v>31284</v>
      </c>
      <c r="R82" s="3">
        <v>25512</v>
      </c>
      <c r="S82" s="3">
        <v>25934</v>
      </c>
      <c r="T82" s="3">
        <v>54377</v>
      </c>
      <c r="U82" s="3">
        <v>41397</v>
      </c>
      <c r="V82" s="3">
        <v>26341</v>
      </c>
      <c r="W82" s="3">
        <v>40073</v>
      </c>
      <c r="X82" s="3">
        <v>62082</v>
      </c>
      <c r="Y82" s="3">
        <f t="shared" si="9"/>
        <v>98156</v>
      </c>
      <c r="Z82" s="3"/>
      <c r="AA82" s="3"/>
      <c r="AB82" s="3"/>
      <c r="AC82" s="3"/>
      <c r="AD82" s="3"/>
      <c r="AE82" s="16" t="s">
        <v>135</v>
      </c>
      <c r="AF82" s="8"/>
      <c r="AG82" s="3">
        <v>41397</v>
      </c>
      <c r="AH82" s="3">
        <v>26341</v>
      </c>
      <c r="AI82" s="3">
        <v>40073</v>
      </c>
      <c r="AJ82" s="3">
        <v>62082</v>
      </c>
      <c r="AK82" s="3">
        <v>98156</v>
      </c>
    </row>
    <row r="83" spans="4:37">
      <c r="D83" s="12" t="s">
        <v>136</v>
      </c>
      <c r="E83" s="22"/>
      <c r="F83" s="22"/>
      <c r="G83" s="22"/>
      <c r="H83" s="3"/>
      <c r="I83" s="3">
        <v>31211</v>
      </c>
      <c r="J83" s="3">
        <v>26242</v>
      </c>
      <c r="K83" s="3">
        <v>31785</v>
      </c>
      <c r="L83" s="3">
        <v>33472</v>
      </c>
      <c r="M83" s="3">
        <v>57431</v>
      </c>
      <c r="N83" s="3">
        <v>141415</v>
      </c>
      <c r="O83" s="3">
        <v>145627</v>
      </c>
      <c r="P83" s="3">
        <v>174522</v>
      </c>
      <c r="Q83" s="3">
        <v>334076</v>
      </c>
      <c r="R83" s="3">
        <v>169980</v>
      </c>
      <c r="S83" s="3">
        <v>70953</v>
      </c>
      <c r="T83" s="3">
        <v>48814</v>
      </c>
      <c r="U83" s="3">
        <v>69868</v>
      </c>
      <c r="V83" s="3">
        <v>68019</v>
      </c>
      <c r="W83" s="3">
        <v>92878</v>
      </c>
      <c r="X83" s="3">
        <v>89488</v>
      </c>
      <c r="Y83" s="3">
        <f t="shared" si="9"/>
        <v>137492</v>
      </c>
      <c r="Z83" s="3"/>
      <c r="AA83" s="3"/>
      <c r="AB83" s="3"/>
      <c r="AC83" s="3"/>
      <c r="AD83" s="3"/>
      <c r="AE83" s="12" t="s">
        <v>136</v>
      </c>
      <c r="AF83" s="8"/>
      <c r="AG83" s="3">
        <v>69868</v>
      </c>
      <c r="AH83" s="3">
        <v>68019</v>
      </c>
      <c r="AI83" s="3">
        <v>92878</v>
      </c>
      <c r="AJ83" s="3">
        <v>89488</v>
      </c>
      <c r="AK83" s="3">
        <v>137492</v>
      </c>
    </row>
    <row r="84" spans="4:37">
      <c r="D84" s="18" t="s">
        <v>137</v>
      </c>
      <c r="E84" s="28"/>
      <c r="F84" s="28"/>
      <c r="G84" s="28"/>
      <c r="H84" s="3"/>
      <c r="I84" s="3">
        <v>30399</v>
      </c>
      <c r="J84" s="3">
        <v>25377</v>
      </c>
      <c r="K84" s="3">
        <v>24468</v>
      </c>
      <c r="L84" s="3">
        <v>20620</v>
      </c>
      <c r="M84" s="3">
        <v>38604</v>
      </c>
      <c r="N84" s="3">
        <v>72417</v>
      </c>
      <c r="O84" s="3">
        <v>117171</v>
      </c>
      <c r="P84" s="3">
        <v>94884</v>
      </c>
      <c r="Q84" s="3">
        <v>89362</v>
      </c>
      <c r="R84" s="3">
        <v>81067</v>
      </c>
      <c r="S84" s="3">
        <v>50243</v>
      </c>
      <c r="T84" s="3">
        <v>40596</v>
      </c>
      <c r="U84" s="3">
        <v>32205</v>
      </c>
      <c r="V84" s="3">
        <v>59996</v>
      </c>
      <c r="W84" s="3">
        <v>76985</v>
      </c>
      <c r="X84" s="3">
        <v>56876</v>
      </c>
      <c r="Y84" s="3">
        <f t="shared" si="9"/>
        <v>50419</v>
      </c>
      <c r="Z84" s="3"/>
      <c r="AA84" s="3"/>
      <c r="AB84" s="3"/>
      <c r="AC84" s="3"/>
      <c r="AD84" s="3"/>
      <c r="AE84" s="18" t="s">
        <v>137</v>
      </c>
      <c r="AF84" s="8"/>
      <c r="AG84" s="3">
        <v>32205</v>
      </c>
      <c r="AH84" s="3">
        <v>59996</v>
      </c>
      <c r="AI84" s="3">
        <v>76985</v>
      </c>
      <c r="AJ84" s="3">
        <v>56876</v>
      </c>
      <c r="AK84" s="3">
        <v>50419</v>
      </c>
    </row>
    <row r="85" spans="4:37" ht="30">
      <c r="D85" s="16" t="s">
        <v>138</v>
      </c>
      <c r="E85" s="26"/>
      <c r="F85" s="26"/>
      <c r="G85" s="26"/>
      <c r="H85" s="3"/>
      <c r="I85" s="2">
        <v>0</v>
      </c>
      <c r="J85" s="2">
        <v>0</v>
      </c>
      <c r="K85" s="2">
        <v>-6</v>
      </c>
      <c r="L85" s="2">
        <v>-807</v>
      </c>
      <c r="M85" s="3">
        <v>3296</v>
      </c>
      <c r="N85" s="3">
        <v>-4500</v>
      </c>
      <c r="O85" s="3">
        <v>-2537</v>
      </c>
      <c r="P85" s="2">
        <v>288</v>
      </c>
      <c r="Q85" s="3">
        <v>6511</v>
      </c>
      <c r="R85" s="3">
        <v>5725</v>
      </c>
      <c r="S85" s="3">
        <v>3854</v>
      </c>
      <c r="T85" s="2">
        <v>0</v>
      </c>
      <c r="U85" s="2">
        <v>0</v>
      </c>
      <c r="V85" s="2">
        <v>0</v>
      </c>
      <c r="W85" s="2">
        <v>0</v>
      </c>
      <c r="X85" s="2">
        <v>0</v>
      </c>
      <c r="Y85" s="3">
        <f t="shared" si="9"/>
        <v>0</v>
      </c>
      <c r="Z85" s="2"/>
      <c r="AA85" s="2"/>
      <c r="AB85" s="2"/>
      <c r="AC85" s="2"/>
      <c r="AD85" s="2"/>
      <c r="AE85" s="16" t="s">
        <v>138</v>
      </c>
      <c r="AF85" s="8"/>
      <c r="AG85" s="2">
        <v>0</v>
      </c>
      <c r="AH85" s="2">
        <v>0</v>
      </c>
      <c r="AI85" s="2">
        <v>0</v>
      </c>
      <c r="AJ85" s="2">
        <v>0</v>
      </c>
      <c r="AK85" s="2">
        <v>0</v>
      </c>
    </row>
    <row r="86" spans="4:37">
      <c r="D86" s="16" t="s">
        <v>139</v>
      </c>
      <c r="E86" s="26"/>
      <c r="F86" s="26"/>
      <c r="G86" s="26"/>
      <c r="H86" s="3"/>
      <c r="I86" s="3">
        <v>6173</v>
      </c>
      <c r="J86" s="3">
        <v>7877</v>
      </c>
      <c r="K86" s="3">
        <v>13189</v>
      </c>
      <c r="L86" s="3">
        <v>16559</v>
      </c>
      <c r="M86" s="3">
        <v>21313</v>
      </c>
      <c r="N86" s="3">
        <v>37395</v>
      </c>
      <c r="O86" s="3">
        <v>55356</v>
      </c>
      <c r="P86" s="3">
        <v>56959</v>
      </c>
      <c r="Q86" s="3">
        <v>67651</v>
      </c>
      <c r="R86" s="3">
        <v>76966</v>
      </c>
      <c r="S86" s="3">
        <v>76844</v>
      </c>
      <c r="T86" s="3">
        <v>95648</v>
      </c>
      <c r="U86" s="3">
        <v>99926</v>
      </c>
      <c r="V86" s="3">
        <v>154062</v>
      </c>
      <c r="W86" s="3">
        <v>160513</v>
      </c>
      <c r="X86" s="3">
        <v>272145</v>
      </c>
      <c r="Y86" s="3">
        <f t="shared" si="9"/>
        <v>254617</v>
      </c>
      <c r="Z86" s="3"/>
      <c r="AA86" s="3"/>
      <c r="AB86" s="3"/>
      <c r="AC86" s="3"/>
      <c r="AD86" s="3"/>
      <c r="AE86" s="16" t="s">
        <v>139</v>
      </c>
      <c r="AF86" s="8"/>
      <c r="AG86" s="3">
        <v>99926</v>
      </c>
      <c r="AH86" s="3">
        <v>154062</v>
      </c>
      <c r="AI86" s="3">
        <v>160513</v>
      </c>
      <c r="AJ86" s="3">
        <v>272145</v>
      </c>
      <c r="AK86" s="3">
        <v>254617</v>
      </c>
    </row>
    <row r="87" spans="4:37">
      <c r="D87" s="16" t="s">
        <v>140</v>
      </c>
      <c r="E87" s="26"/>
      <c r="F87" s="26"/>
      <c r="G87" s="26"/>
      <c r="H87" s="3"/>
      <c r="I87" s="3">
        <v>7402</v>
      </c>
      <c r="J87" s="3">
        <v>8871</v>
      </c>
      <c r="K87" s="3">
        <v>13107</v>
      </c>
      <c r="L87" s="3">
        <v>22002</v>
      </c>
      <c r="M87" s="3">
        <v>30973</v>
      </c>
      <c r="N87" s="3">
        <v>53145</v>
      </c>
      <c r="O87" s="3">
        <v>73765</v>
      </c>
      <c r="P87" s="3">
        <v>96085</v>
      </c>
      <c r="Q87" s="3">
        <v>88012</v>
      </c>
      <c r="R87" s="3">
        <v>55524</v>
      </c>
      <c r="S87" s="3">
        <v>59392</v>
      </c>
      <c r="T87" s="3">
        <v>52200</v>
      </c>
      <c r="U87" s="3">
        <v>46096</v>
      </c>
      <c r="V87" s="3">
        <v>62394</v>
      </c>
      <c r="W87" s="3">
        <v>71482</v>
      </c>
      <c r="X87" s="3">
        <v>47349</v>
      </c>
      <c r="Y87" s="3">
        <f t="shared" si="9"/>
        <v>66807</v>
      </c>
      <c r="Z87" s="3"/>
      <c r="AA87" s="3"/>
      <c r="AB87" s="3"/>
      <c r="AC87" s="3"/>
      <c r="AD87" s="3"/>
      <c r="AE87" s="16" t="s">
        <v>140</v>
      </c>
      <c r="AF87" s="8"/>
      <c r="AG87" s="3">
        <v>46096</v>
      </c>
      <c r="AH87" s="3">
        <v>62394</v>
      </c>
      <c r="AI87" s="3">
        <v>71482</v>
      </c>
      <c r="AJ87" s="3">
        <v>47349</v>
      </c>
      <c r="AK87" s="3">
        <v>66807</v>
      </c>
    </row>
    <row r="88" spans="4:37" ht="30">
      <c r="D88" s="16" t="s">
        <v>141</v>
      </c>
      <c r="E88" s="26"/>
      <c r="F88" s="26"/>
      <c r="G88" s="26"/>
      <c r="H88" s="3"/>
      <c r="I88" s="3">
        <v>2211</v>
      </c>
      <c r="J88" s="3">
        <v>33697</v>
      </c>
      <c r="K88" s="3">
        <v>71484</v>
      </c>
      <c r="L88" s="3">
        <v>90015</v>
      </c>
      <c r="M88" s="3">
        <v>95384</v>
      </c>
      <c r="N88" s="3">
        <v>117988</v>
      </c>
      <c r="O88" s="3">
        <v>54623</v>
      </c>
      <c r="P88" s="3">
        <v>76645</v>
      </c>
      <c r="Q88" s="3">
        <v>257388</v>
      </c>
      <c r="R88" s="3">
        <v>487391</v>
      </c>
      <c r="S88" s="3">
        <v>814033</v>
      </c>
      <c r="T88" s="3">
        <v>1124930</v>
      </c>
      <c r="U88" s="3">
        <v>1321150</v>
      </c>
      <c r="V88" s="3">
        <v>1653977</v>
      </c>
      <c r="W88" s="3">
        <v>1679028</v>
      </c>
      <c r="X88" s="3">
        <v>2115605</v>
      </c>
      <c r="Y88" s="3">
        <f t="shared" si="9"/>
        <v>1382212</v>
      </c>
      <c r="Z88" s="3"/>
      <c r="AA88" s="3"/>
      <c r="AB88" s="3"/>
      <c r="AC88" s="3"/>
      <c r="AD88" s="3"/>
      <c r="AE88" s="16" t="s">
        <v>141</v>
      </c>
      <c r="AF88" s="8"/>
      <c r="AG88" s="3">
        <v>1321150</v>
      </c>
      <c r="AH88" s="3">
        <v>1653977</v>
      </c>
      <c r="AI88" s="3">
        <v>1679028</v>
      </c>
      <c r="AJ88" s="3">
        <v>2115605</v>
      </c>
      <c r="AK88" s="3">
        <v>1382212</v>
      </c>
    </row>
    <row r="89" spans="4:37">
      <c r="D89" s="16" t="s">
        <v>142</v>
      </c>
      <c r="E89" s="26"/>
      <c r="F89" s="26"/>
      <c r="G89" s="26"/>
      <c r="H89" s="3"/>
      <c r="I89" s="3">
        <v>3429</v>
      </c>
      <c r="J89" s="3">
        <v>9102</v>
      </c>
      <c r="K89" s="3">
        <v>11072</v>
      </c>
      <c r="L89" s="3">
        <v>12065</v>
      </c>
      <c r="M89" s="3">
        <v>33998</v>
      </c>
      <c r="N89" s="3">
        <v>15437</v>
      </c>
      <c r="O89" s="3">
        <v>6830</v>
      </c>
      <c r="P89" s="3">
        <v>5164</v>
      </c>
      <c r="Q89" s="3">
        <v>5503</v>
      </c>
      <c r="R89" s="2">
        <v>827</v>
      </c>
      <c r="S89" s="2">
        <v>870</v>
      </c>
      <c r="T89" s="3">
        <v>1179</v>
      </c>
      <c r="U89" s="3">
        <v>1510</v>
      </c>
      <c r="V89" s="3">
        <v>1448</v>
      </c>
      <c r="W89" s="3">
        <v>1552</v>
      </c>
      <c r="X89" s="3">
        <v>4434</v>
      </c>
      <c r="Y89" s="3">
        <f t="shared" si="9"/>
        <v>3533</v>
      </c>
      <c r="Z89" s="2"/>
      <c r="AA89" s="2"/>
      <c r="AB89" s="2"/>
      <c r="AC89" s="2"/>
      <c r="AD89" s="2"/>
      <c r="AE89" s="16" t="s">
        <v>142</v>
      </c>
      <c r="AF89" s="8"/>
      <c r="AG89" s="3">
        <v>1510</v>
      </c>
      <c r="AH89" s="3">
        <v>1448</v>
      </c>
      <c r="AI89" s="3">
        <v>1552</v>
      </c>
      <c r="AJ89" s="3">
        <v>4434</v>
      </c>
      <c r="AK89" s="3">
        <v>3533</v>
      </c>
    </row>
    <row r="90" spans="4:37">
      <c r="D90" s="16" t="s">
        <v>143</v>
      </c>
      <c r="E90" s="26"/>
      <c r="F90" s="26"/>
      <c r="G90" s="26"/>
      <c r="H90" s="3"/>
      <c r="I90" s="2">
        <v>17</v>
      </c>
      <c r="J90" s="3">
        <v>1651</v>
      </c>
      <c r="K90" s="2">
        <v>42</v>
      </c>
      <c r="L90" s="3">
        <v>1109</v>
      </c>
      <c r="M90" s="2">
        <v>945</v>
      </c>
      <c r="N90" s="3">
        <v>1998</v>
      </c>
      <c r="O90" s="3">
        <v>4326</v>
      </c>
      <c r="P90" s="3">
        <v>11128</v>
      </c>
      <c r="Q90" s="3">
        <v>1419</v>
      </c>
      <c r="R90" s="3">
        <v>9004</v>
      </c>
      <c r="S90" s="3">
        <v>1141</v>
      </c>
      <c r="T90" s="3">
        <v>1097</v>
      </c>
      <c r="U90" s="3">
        <v>4149</v>
      </c>
      <c r="V90" s="3">
        <v>2762</v>
      </c>
      <c r="W90" s="3">
        <v>12625</v>
      </c>
      <c r="X90" s="3">
        <v>22638</v>
      </c>
      <c r="Y90" s="3">
        <f t="shared" si="9"/>
        <v>8529</v>
      </c>
      <c r="Z90" s="3"/>
      <c r="AA90" s="3"/>
      <c r="AB90" s="3"/>
      <c r="AC90" s="3"/>
      <c r="AD90" s="3"/>
      <c r="AE90" s="16" t="s">
        <v>143</v>
      </c>
      <c r="AF90" s="8"/>
      <c r="AG90" s="3">
        <v>4149</v>
      </c>
      <c r="AH90" s="3">
        <v>2762</v>
      </c>
      <c r="AI90" s="3">
        <v>12625</v>
      </c>
      <c r="AJ90" s="3">
        <v>22638</v>
      </c>
      <c r="AK90" s="3">
        <v>8529</v>
      </c>
    </row>
    <row r="91" spans="4:37">
      <c r="D91" s="16" t="s">
        <v>144</v>
      </c>
      <c r="E91" s="26"/>
      <c r="F91" s="26"/>
      <c r="G91" s="26"/>
      <c r="H91" s="3"/>
      <c r="I91" s="3">
        <v>3411</v>
      </c>
      <c r="J91" s="3">
        <v>7452</v>
      </c>
      <c r="K91" s="3">
        <v>11030</v>
      </c>
      <c r="L91" s="3">
        <v>10956</v>
      </c>
      <c r="M91" s="3">
        <v>33054</v>
      </c>
      <c r="N91" s="3">
        <v>13439</v>
      </c>
      <c r="O91" s="3">
        <v>2504</v>
      </c>
      <c r="P91" s="3">
        <v>-5964</v>
      </c>
      <c r="Q91" s="3">
        <v>4084</v>
      </c>
      <c r="R91" s="3">
        <v>-8177</v>
      </c>
      <c r="S91" s="2">
        <v>-271</v>
      </c>
      <c r="T91" s="2">
        <v>82</v>
      </c>
      <c r="U91" s="3">
        <v>-2639</v>
      </c>
      <c r="V91" s="3">
        <v>-1314</v>
      </c>
      <c r="W91" s="3">
        <v>-11073</v>
      </c>
      <c r="X91" s="3">
        <v>-18204</v>
      </c>
      <c r="Y91" s="3">
        <f t="shared" ref="Y91:Y153" si="10">AK91</f>
        <v>-4995</v>
      </c>
      <c r="Z91" s="2"/>
      <c r="AA91" s="2"/>
      <c r="AB91" s="2"/>
      <c r="AC91" s="2"/>
      <c r="AD91" s="2"/>
      <c r="AE91" s="16" t="s">
        <v>144</v>
      </c>
      <c r="AF91" s="8"/>
      <c r="AG91" s="3">
        <v>-2639</v>
      </c>
      <c r="AH91" s="3">
        <v>-1314</v>
      </c>
      <c r="AI91" s="3">
        <v>-11073</v>
      </c>
      <c r="AJ91" s="3">
        <v>-18204</v>
      </c>
      <c r="AK91" s="3">
        <v>-4995</v>
      </c>
    </row>
    <row r="92" spans="4:37">
      <c r="D92" s="16" t="s">
        <v>145</v>
      </c>
      <c r="E92" s="26"/>
      <c r="F92" s="26"/>
      <c r="G92" s="26"/>
      <c r="H92" s="3"/>
      <c r="I92" s="3">
        <v>5622</v>
      </c>
      <c r="J92" s="3">
        <v>41149</v>
      </c>
      <c r="K92" s="3">
        <v>82514</v>
      </c>
      <c r="L92" s="3">
        <v>100971</v>
      </c>
      <c r="M92" s="3">
        <v>128437</v>
      </c>
      <c r="N92" s="3">
        <v>131427</v>
      </c>
      <c r="O92" s="3">
        <v>57126</v>
      </c>
      <c r="P92" s="3">
        <v>70680</v>
      </c>
      <c r="Q92" s="3">
        <v>261472</v>
      </c>
      <c r="R92" s="3">
        <v>479214</v>
      </c>
      <c r="S92" s="3">
        <v>813762</v>
      </c>
      <c r="T92" s="3">
        <v>1125012</v>
      </c>
      <c r="U92" s="3">
        <v>1318511</v>
      </c>
      <c r="V92" s="3">
        <v>1652663</v>
      </c>
      <c r="W92" s="3">
        <v>1667955</v>
      </c>
      <c r="X92" s="3">
        <v>2097401</v>
      </c>
      <c r="Y92" s="3">
        <f t="shared" si="10"/>
        <v>1377217</v>
      </c>
      <c r="Z92" s="3"/>
      <c r="AA92" s="3"/>
      <c r="AB92" s="3"/>
      <c r="AC92" s="3"/>
      <c r="AD92" s="3"/>
      <c r="AE92" s="16" t="s">
        <v>145</v>
      </c>
      <c r="AF92" s="8"/>
      <c r="AG92" s="3">
        <v>1318511</v>
      </c>
      <c r="AH92" s="3">
        <v>1652663</v>
      </c>
      <c r="AI92" s="3">
        <v>1667955</v>
      </c>
      <c r="AJ92" s="3">
        <v>2097401</v>
      </c>
      <c r="AK92" s="3">
        <v>1377217</v>
      </c>
    </row>
    <row r="93" spans="4:37">
      <c r="D93" s="16" t="s">
        <v>146</v>
      </c>
      <c r="E93" s="26"/>
      <c r="F93" s="26"/>
      <c r="G93" s="26"/>
      <c r="H93" s="3"/>
      <c r="I93" s="2">
        <v>0</v>
      </c>
      <c r="J93" s="2">
        <v>0</v>
      </c>
      <c r="K93" s="3">
        <v>8018</v>
      </c>
      <c r="L93" s="3">
        <v>7231</v>
      </c>
      <c r="M93" s="3">
        <v>8380</v>
      </c>
      <c r="N93" s="3">
        <v>14445</v>
      </c>
      <c r="O93" s="3">
        <v>8212</v>
      </c>
      <c r="P93" s="3">
        <v>14635</v>
      </c>
      <c r="Q93" s="3">
        <v>31057</v>
      </c>
      <c r="R93" s="3">
        <v>74582</v>
      </c>
      <c r="S93" s="3">
        <v>139608</v>
      </c>
      <c r="T93" s="3">
        <v>3234</v>
      </c>
      <c r="U93" s="3">
        <v>194967</v>
      </c>
      <c r="V93" s="3">
        <v>242548</v>
      </c>
      <c r="W93" s="3">
        <v>242124</v>
      </c>
      <c r="X93" s="3">
        <v>325160</v>
      </c>
      <c r="Y93" s="3">
        <f t="shared" si="10"/>
        <v>228508</v>
      </c>
      <c r="Z93" s="3"/>
      <c r="AA93" s="3"/>
      <c r="AB93" s="3"/>
      <c r="AC93" s="3"/>
      <c r="AD93" s="3"/>
      <c r="AE93" s="16" t="s">
        <v>146</v>
      </c>
      <c r="AF93" s="8"/>
      <c r="AG93" s="3">
        <v>194967</v>
      </c>
      <c r="AH93" s="3">
        <v>242548</v>
      </c>
      <c r="AI93" s="3">
        <v>242124</v>
      </c>
      <c r="AJ93" s="3">
        <v>325160</v>
      </c>
      <c r="AK93" s="3">
        <v>228508</v>
      </c>
    </row>
    <row r="94" spans="4:37">
      <c r="D94" s="16" t="s">
        <v>147</v>
      </c>
      <c r="E94" s="26"/>
      <c r="F94" s="26"/>
      <c r="G94" s="26"/>
      <c r="H94" s="3"/>
      <c r="I94" s="2">
        <v>0</v>
      </c>
      <c r="J94" s="2">
        <v>0</v>
      </c>
      <c r="K94" s="2">
        <v>-126</v>
      </c>
      <c r="L94" s="2">
        <v>84</v>
      </c>
      <c r="M94" s="3">
        <v>5879</v>
      </c>
      <c r="N94" s="3">
        <v>-5886</v>
      </c>
      <c r="O94" s="3">
        <v>-7144</v>
      </c>
      <c r="P94" s="3">
        <v>-12222</v>
      </c>
      <c r="Q94" s="3">
        <v>18228</v>
      </c>
      <c r="R94" s="2">
        <v>-2</v>
      </c>
      <c r="S94" s="3">
        <v>-1828</v>
      </c>
      <c r="T94" s="2">
        <v>0</v>
      </c>
      <c r="U94" s="2">
        <v>0</v>
      </c>
      <c r="V94" s="2">
        <v>0</v>
      </c>
      <c r="W94" s="3">
        <v>-2588</v>
      </c>
      <c r="X94" s="2">
        <v>181</v>
      </c>
      <c r="Y94" s="3">
        <f t="shared" si="10"/>
        <v>6</v>
      </c>
      <c r="Z94" s="2"/>
      <c r="AA94" s="2"/>
      <c r="AB94" s="2"/>
      <c r="AC94" s="2"/>
      <c r="AD94" s="2"/>
      <c r="AE94" s="16" t="s">
        <v>147</v>
      </c>
      <c r="AF94" s="8"/>
      <c r="AG94" s="2">
        <v>0</v>
      </c>
      <c r="AH94" s="2">
        <v>0</v>
      </c>
      <c r="AI94" s="3">
        <v>-2588</v>
      </c>
      <c r="AJ94" s="2">
        <v>181</v>
      </c>
      <c r="AK94" s="2">
        <v>6</v>
      </c>
    </row>
    <row r="95" spans="4:37">
      <c r="D95" s="16" t="s">
        <v>148</v>
      </c>
      <c r="E95" s="26"/>
      <c r="F95" s="26"/>
      <c r="G95" s="26"/>
      <c r="H95" s="3"/>
      <c r="I95" s="2">
        <v>0</v>
      </c>
      <c r="J95" s="2">
        <v>0</v>
      </c>
      <c r="K95" s="3">
        <v>7892</v>
      </c>
      <c r="L95" s="3">
        <v>7315</v>
      </c>
      <c r="M95" s="3">
        <v>14259</v>
      </c>
      <c r="N95" s="3">
        <v>8558</v>
      </c>
      <c r="O95" s="3">
        <v>1068</v>
      </c>
      <c r="P95" s="3">
        <v>2413</v>
      </c>
      <c r="Q95" s="3">
        <v>49285</v>
      </c>
      <c r="R95" s="3">
        <v>74580</v>
      </c>
      <c r="S95" s="3">
        <v>137780</v>
      </c>
      <c r="T95" s="3">
        <v>3234</v>
      </c>
      <c r="U95" s="3">
        <v>194967</v>
      </c>
      <c r="V95" s="3">
        <v>242548</v>
      </c>
      <c r="W95" s="3">
        <v>239535</v>
      </c>
      <c r="X95" s="3">
        <v>325341</v>
      </c>
      <c r="Y95" s="3">
        <f t="shared" si="10"/>
        <v>228515</v>
      </c>
      <c r="Z95" s="3"/>
      <c r="AA95" s="3"/>
      <c r="AB95" s="3"/>
      <c r="AC95" s="3"/>
      <c r="AD95" s="3"/>
      <c r="AE95" s="16" t="s">
        <v>148</v>
      </c>
      <c r="AF95" s="8"/>
      <c r="AG95" s="3">
        <v>194967</v>
      </c>
      <c r="AH95" s="3">
        <v>242548</v>
      </c>
      <c r="AI95" s="3">
        <v>239535</v>
      </c>
      <c r="AJ95" s="3">
        <v>325341</v>
      </c>
      <c r="AK95" s="3">
        <v>228515</v>
      </c>
    </row>
    <row r="96" spans="4:37" ht="30">
      <c r="D96" s="16" t="s">
        <v>149</v>
      </c>
      <c r="E96" s="26"/>
      <c r="F96" s="26"/>
      <c r="G96" s="26"/>
      <c r="H96" s="3"/>
      <c r="I96" s="3">
        <v>5622</v>
      </c>
      <c r="J96" s="3">
        <v>41149</v>
      </c>
      <c r="K96" s="3">
        <v>74622</v>
      </c>
      <c r="L96" s="3">
        <v>93656</v>
      </c>
      <c r="M96" s="3">
        <v>114178</v>
      </c>
      <c r="N96" s="3">
        <v>122868</v>
      </c>
      <c r="O96" s="3">
        <v>56059</v>
      </c>
      <c r="P96" s="3">
        <v>68268</v>
      </c>
      <c r="Q96" s="3">
        <v>212187</v>
      </c>
      <c r="R96" s="3">
        <v>404633</v>
      </c>
      <c r="S96" s="3">
        <v>675982</v>
      </c>
      <c r="T96" s="3">
        <v>1121778</v>
      </c>
      <c r="U96" s="3">
        <v>1123544</v>
      </c>
      <c r="V96" s="3">
        <v>1410115</v>
      </c>
      <c r="W96" s="3">
        <v>1428420</v>
      </c>
      <c r="X96" s="3">
        <v>1772060</v>
      </c>
      <c r="Y96" s="3">
        <f t="shared" si="10"/>
        <v>1148702</v>
      </c>
      <c r="Z96" s="3"/>
      <c r="AA96" s="3"/>
      <c r="AB96" s="3"/>
      <c r="AC96" s="3"/>
      <c r="AD96" s="3"/>
      <c r="AE96" s="16" t="s">
        <v>149</v>
      </c>
      <c r="AF96" s="8"/>
      <c r="AG96" s="3">
        <v>1123544</v>
      </c>
      <c r="AH96" s="3">
        <v>1410115</v>
      </c>
      <c r="AI96" s="3">
        <v>1428420</v>
      </c>
      <c r="AJ96" s="3">
        <v>1772060</v>
      </c>
      <c r="AK96" s="3">
        <v>1148702</v>
      </c>
    </row>
    <row r="97" spans="4:37">
      <c r="D97" s="16" t="s">
        <v>150</v>
      </c>
      <c r="E97" s="26"/>
      <c r="F97" s="26"/>
      <c r="G97" s="26"/>
      <c r="H97" s="3"/>
      <c r="I97" s="2">
        <v>0</v>
      </c>
      <c r="J97" s="2">
        <v>0</v>
      </c>
      <c r="K97" s="2">
        <v>-199</v>
      </c>
      <c r="L97" s="2">
        <v>-10</v>
      </c>
      <c r="M97" s="3">
        <v>2752</v>
      </c>
      <c r="N97" s="3">
        <v>1283</v>
      </c>
      <c r="O97" s="3">
        <v>1447</v>
      </c>
      <c r="P97" s="3">
        <v>-3354</v>
      </c>
      <c r="Q97" s="2">
        <v>115</v>
      </c>
      <c r="R97" s="2">
        <v>0</v>
      </c>
      <c r="S97" s="2">
        <v>0</v>
      </c>
      <c r="T97" s="2">
        <v>0</v>
      </c>
      <c r="U97" s="2">
        <v>0</v>
      </c>
      <c r="V97" s="2">
        <v>0</v>
      </c>
      <c r="W97" s="2">
        <v>0</v>
      </c>
      <c r="X97" s="2">
        <v>0</v>
      </c>
      <c r="Y97" s="3">
        <f t="shared" si="10"/>
        <v>0</v>
      </c>
      <c r="Z97" s="2"/>
      <c r="AA97" s="2"/>
      <c r="AB97" s="2"/>
      <c r="AC97" s="2"/>
      <c r="AD97" s="2"/>
      <c r="AE97" s="16" t="s">
        <v>150</v>
      </c>
      <c r="AF97" s="8"/>
      <c r="AG97" s="2">
        <v>0</v>
      </c>
      <c r="AH97" s="2">
        <v>0</v>
      </c>
      <c r="AI97" s="2">
        <v>0</v>
      </c>
      <c r="AJ97" s="2">
        <v>0</v>
      </c>
      <c r="AK97" s="2">
        <v>0</v>
      </c>
    </row>
    <row r="98" spans="4:37" ht="30">
      <c r="D98" s="16" t="s">
        <v>151</v>
      </c>
      <c r="E98" s="26"/>
      <c r="F98" s="26"/>
      <c r="G98" s="26"/>
      <c r="H98" s="3"/>
      <c r="I98" s="3">
        <v>5622</v>
      </c>
      <c r="J98" s="3">
        <v>41149</v>
      </c>
      <c r="K98" s="3">
        <v>74821</v>
      </c>
      <c r="L98" s="3">
        <v>93666</v>
      </c>
      <c r="M98" s="3">
        <v>111427</v>
      </c>
      <c r="N98" s="3">
        <v>121585</v>
      </c>
      <c r="O98" s="3">
        <v>54612</v>
      </c>
      <c r="P98" s="3">
        <v>71622</v>
      </c>
      <c r="Q98" s="3">
        <v>212072</v>
      </c>
      <c r="R98" s="3">
        <v>404633</v>
      </c>
      <c r="S98" s="3">
        <v>675982</v>
      </c>
      <c r="T98" s="3">
        <v>1121778</v>
      </c>
      <c r="U98" s="3">
        <v>1123544</v>
      </c>
      <c r="V98" s="3">
        <v>1410115</v>
      </c>
      <c r="W98" s="3">
        <v>1428420</v>
      </c>
      <c r="X98" s="3">
        <v>1772060</v>
      </c>
      <c r="Y98" s="3">
        <f t="shared" si="10"/>
        <v>1148702</v>
      </c>
      <c r="Z98" s="3"/>
      <c r="AA98" s="3"/>
      <c r="AB98" s="3"/>
      <c r="AC98" s="3"/>
      <c r="AD98" s="3"/>
      <c r="AE98" s="16" t="s">
        <v>151</v>
      </c>
      <c r="AF98" s="8"/>
      <c r="AG98" s="3">
        <v>1123544</v>
      </c>
      <c r="AH98" s="3">
        <v>1410115</v>
      </c>
      <c r="AI98" s="3">
        <v>1428420</v>
      </c>
      <c r="AJ98" s="3">
        <v>1772060</v>
      </c>
      <c r="AK98" s="3">
        <v>1148702</v>
      </c>
    </row>
    <row r="99" spans="4:37">
      <c r="H99" s="1"/>
      <c r="M99" s="1"/>
      <c r="N99" s="1"/>
      <c r="O99" s="1"/>
      <c r="P99" s="1"/>
      <c r="Q99" s="1"/>
      <c r="R99" s="1"/>
      <c r="S99" s="1"/>
      <c r="T99" s="1"/>
      <c r="U99" s="1"/>
      <c r="V99" s="1"/>
      <c r="W99" s="1"/>
      <c r="X99" s="1"/>
      <c r="Y99" s="3">
        <f t="shared" si="10"/>
        <v>0</v>
      </c>
      <c r="Z99" s="1"/>
      <c r="AA99" s="1"/>
      <c r="AB99" s="1"/>
      <c r="AC99" s="1"/>
      <c r="AD99" s="1"/>
      <c r="AE99" s="1"/>
    </row>
    <row r="100" spans="4:37">
      <c r="D100" s="12" t="s">
        <v>152</v>
      </c>
      <c r="E100" s="22"/>
      <c r="F100" s="22"/>
      <c r="G100" s="22"/>
      <c r="H100" s="2"/>
      <c r="I100" s="2"/>
      <c r="J100" s="2"/>
      <c r="K100" s="2"/>
      <c r="L100" s="2"/>
      <c r="M100" s="2"/>
      <c r="N100" s="2"/>
      <c r="O100" s="2"/>
      <c r="P100" s="2"/>
      <c r="Q100" s="2"/>
      <c r="R100" s="2"/>
      <c r="S100" s="2"/>
      <c r="T100" s="2"/>
      <c r="U100" s="2"/>
      <c r="V100" s="2"/>
      <c r="W100" s="2"/>
      <c r="X100" s="2"/>
      <c r="Y100" s="3">
        <f t="shared" si="10"/>
        <v>0</v>
      </c>
      <c r="Z100" s="2"/>
      <c r="AA100" s="2"/>
      <c r="AB100" s="2"/>
      <c r="AC100" s="2"/>
      <c r="AD100" s="2"/>
      <c r="AE100" s="12" t="s">
        <v>152</v>
      </c>
      <c r="AF100" s="8"/>
      <c r="AG100" s="2"/>
      <c r="AH100" s="2"/>
      <c r="AI100" s="2"/>
      <c r="AJ100" s="2"/>
      <c r="AK100" s="2"/>
    </row>
    <row r="101" spans="4:37">
      <c r="D101" s="18" t="s">
        <v>153</v>
      </c>
      <c r="E101" s="28"/>
      <c r="F101" s="28"/>
      <c r="G101" s="28"/>
      <c r="H101" s="3"/>
      <c r="I101" s="3">
        <v>5622</v>
      </c>
      <c r="J101" s="3">
        <v>41149</v>
      </c>
      <c r="K101" s="3">
        <v>82514</v>
      </c>
      <c r="L101" s="3">
        <v>100971</v>
      </c>
      <c r="M101" s="3">
        <v>128126</v>
      </c>
      <c r="N101" s="3">
        <v>131427</v>
      </c>
      <c r="O101" s="3">
        <v>57126</v>
      </c>
      <c r="P101" s="3">
        <v>70680</v>
      </c>
      <c r="Q101" s="3">
        <v>261472</v>
      </c>
      <c r="R101" s="3">
        <v>479214</v>
      </c>
      <c r="S101" s="3">
        <v>813762</v>
      </c>
      <c r="T101" s="3">
        <v>1125012</v>
      </c>
      <c r="U101" s="3">
        <v>1318511</v>
      </c>
      <c r="V101" s="3">
        <v>1652663</v>
      </c>
      <c r="W101" s="3">
        <v>1667955</v>
      </c>
      <c r="X101" s="3">
        <v>2097401</v>
      </c>
      <c r="Y101" s="3">
        <f t="shared" si="10"/>
        <v>1377217</v>
      </c>
      <c r="Z101" s="3"/>
      <c r="AA101" s="3"/>
      <c r="AB101" s="3"/>
      <c r="AC101" s="3"/>
      <c r="AD101" s="3"/>
      <c r="AE101" s="18" t="s">
        <v>153</v>
      </c>
      <c r="AF101" s="8"/>
      <c r="AG101" s="3">
        <v>1318511</v>
      </c>
      <c r="AH101" s="3">
        <v>1652663</v>
      </c>
      <c r="AI101" s="3">
        <v>1667955</v>
      </c>
      <c r="AJ101" s="3">
        <v>2097401</v>
      </c>
      <c r="AK101" s="3">
        <v>1377217</v>
      </c>
    </row>
    <row r="102" spans="4:37">
      <c r="D102" s="13" t="s">
        <v>154</v>
      </c>
      <c r="E102" s="23"/>
      <c r="F102" s="23"/>
      <c r="G102" s="23"/>
      <c r="H102" s="3"/>
      <c r="I102" s="3">
        <v>75692</v>
      </c>
      <c r="J102" s="3">
        <v>66568</v>
      </c>
      <c r="K102" s="3">
        <v>59737</v>
      </c>
      <c r="L102" s="3">
        <v>60972</v>
      </c>
      <c r="M102" s="3">
        <v>42421</v>
      </c>
      <c r="N102" s="3">
        <v>176335</v>
      </c>
      <c r="O102" s="3">
        <v>298710</v>
      </c>
      <c r="P102" s="3">
        <v>299865</v>
      </c>
      <c r="Q102" s="3">
        <v>422303</v>
      </c>
      <c r="R102" s="3">
        <v>160695</v>
      </c>
      <c r="S102" s="3">
        <v>102034</v>
      </c>
      <c r="T102" s="3">
        <v>65791</v>
      </c>
      <c r="U102" s="3">
        <v>102932</v>
      </c>
      <c r="V102" s="3">
        <v>161761</v>
      </c>
      <c r="W102" s="3">
        <v>186905</v>
      </c>
      <c r="X102" s="3">
        <v>187585</v>
      </c>
      <c r="Y102" s="3">
        <f t="shared" si="10"/>
        <v>205024</v>
      </c>
      <c r="Z102" s="3"/>
      <c r="AA102" s="3"/>
      <c r="AB102" s="3"/>
      <c r="AC102" s="3"/>
      <c r="AD102" s="3"/>
      <c r="AE102" s="13" t="s">
        <v>154</v>
      </c>
      <c r="AF102" s="8"/>
      <c r="AG102" s="3">
        <v>102932</v>
      </c>
      <c r="AH102" s="3">
        <v>161761</v>
      </c>
      <c r="AI102" s="3">
        <v>186905</v>
      </c>
      <c r="AJ102" s="3">
        <v>187585</v>
      </c>
      <c r="AK102" s="3">
        <v>205024</v>
      </c>
    </row>
    <row r="103" spans="4:37">
      <c r="D103" s="15" t="s">
        <v>155</v>
      </c>
      <c r="E103" s="25"/>
      <c r="F103" s="25"/>
      <c r="G103" s="25"/>
      <c r="H103" s="4"/>
      <c r="I103" s="4">
        <v>45479</v>
      </c>
      <c r="J103" s="4">
        <v>41316</v>
      </c>
      <c r="K103" s="4">
        <v>42735</v>
      </c>
      <c r="L103" s="4">
        <v>48971</v>
      </c>
      <c r="M103" s="4">
        <v>56094</v>
      </c>
      <c r="N103" s="4">
        <v>75491</v>
      </c>
      <c r="O103" s="4">
        <v>147640</v>
      </c>
      <c r="P103" s="4">
        <v>133383</v>
      </c>
      <c r="Q103" s="4">
        <v>112718</v>
      </c>
      <c r="R103" s="4">
        <v>68646</v>
      </c>
      <c r="S103" s="4">
        <v>67436</v>
      </c>
      <c r="T103" s="4">
        <v>69515</v>
      </c>
      <c r="U103" s="4">
        <v>73311</v>
      </c>
      <c r="V103" s="4">
        <v>103862</v>
      </c>
      <c r="W103" s="4">
        <v>119067</v>
      </c>
      <c r="X103" s="4">
        <v>128047</v>
      </c>
      <c r="Y103" s="3">
        <f t="shared" si="10"/>
        <v>129488</v>
      </c>
      <c r="Z103" s="4"/>
      <c r="AA103" s="4"/>
      <c r="AB103" s="4"/>
      <c r="AC103" s="4"/>
      <c r="AD103" s="4"/>
      <c r="AE103" s="15" t="s">
        <v>155</v>
      </c>
      <c r="AF103" s="8"/>
      <c r="AG103" s="4">
        <v>73311</v>
      </c>
      <c r="AH103" s="4">
        <v>103862</v>
      </c>
      <c r="AI103" s="4">
        <v>119067</v>
      </c>
      <c r="AJ103" s="4">
        <v>128047</v>
      </c>
      <c r="AK103" s="4">
        <v>129488</v>
      </c>
    </row>
    <row r="104" spans="4:37">
      <c r="D104" s="15" t="s">
        <v>156</v>
      </c>
      <c r="E104" s="25"/>
      <c r="F104" s="25"/>
      <c r="G104" s="25"/>
      <c r="H104" s="4"/>
      <c r="I104" s="5">
        <v>0</v>
      </c>
      <c r="J104" s="5">
        <v>514</v>
      </c>
      <c r="K104" s="4">
        <v>2540</v>
      </c>
      <c r="L104" s="5">
        <v>-563</v>
      </c>
      <c r="M104" s="5">
        <v>-131</v>
      </c>
      <c r="N104" s="5">
        <v>0</v>
      </c>
      <c r="O104" s="4">
        <v>19938</v>
      </c>
      <c r="P104" s="4">
        <v>65460</v>
      </c>
      <c r="Q104" s="4">
        <v>-4419</v>
      </c>
      <c r="R104" s="4">
        <v>-10722</v>
      </c>
      <c r="S104" s="4">
        <v>-16578</v>
      </c>
      <c r="T104" s="4">
        <v>-9351</v>
      </c>
      <c r="U104" s="4">
        <v>-6354</v>
      </c>
      <c r="V104" s="5">
        <v>0</v>
      </c>
      <c r="W104" s="5">
        <v>0</v>
      </c>
      <c r="X104" s="4">
        <v>5843</v>
      </c>
      <c r="Y104" s="3">
        <f t="shared" si="10"/>
        <v>21962</v>
      </c>
      <c r="Z104" s="4"/>
      <c r="AA104" s="4"/>
      <c r="AB104" s="4"/>
      <c r="AC104" s="4"/>
      <c r="AD104" s="4"/>
      <c r="AE104" s="15" t="s">
        <v>156</v>
      </c>
      <c r="AF104" s="8"/>
      <c r="AG104" s="4">
        <v>-6354</v>
      </c>
      <c r="AH104" s="5">
        <v>0</v>
      </c>
      <c r="AI104" s="5">
        <v>0</v>
      </c>
      <c r="AJ104" s="4">
        <v>5843</v>
      </c>
      <c r="AK104" s="4">
        <v>21962</v>
      </c>
    </row>
    <row r="105" spans="4:37">
      <c r="D105" s="15" t="s">
        <v>157</v>
      </c>
      <c r="E105" s="25"/>
      <c r="F105" s="25"/>
      <c r="G105" s="25"/>
      <c r="H105" s="5"/>
      <c r="I105" s="5">
        <v>0</v>
      </c>
      <c r="J105" s="5">
        <v>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15" t="s">
        <v>157</v>
      </c>
      <c r="AF105" s="8"/>
      <c r="AG105" s="5">
        <v>0</v>
      </c>
      <c r="AH105" s="5">
        <v>0</v>
      </c>
      <c r="AI105" s="5">
        <v>0</v>
      </c>
      <c r="AJ105" s="5">
        <v>0</v>
      </c>
      <c r="AK105" s="5">
        <v>0</v>
      </c>
    </row>
    <row r="106" spans="4:37">
      <c r="D106" s="15" t="s">
        <v>158</v>
      </c>
      <c r="E106" s="25"/>
      <c r="F106" s="25"/>
      <c r="G106" s="25"/>
      <c r="H106" s="5"/>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15" t="s">
        <v>158</v>
      </c>
      <c r="AF106" s="8"/>
      <c r="AG106" s="5">
        <v>0</v>
      </c>
      <c r="AH106" s="5">
        <v>0</v>
      </c>
      <c r="AI106" s="5">
        <v>0</v>
      </c>
      <c r="AJ106" s="5">
        <v>0</v>
      </c>
      <c r="AK106" s="5">
        <v>0</v>
      </c>
    </row>
    <row r="107" spans="4:37">
      <c r="D107" s="15" t="s">
        <v>159</v>
      </c>
      <c r="E107" s="25"/>
      <c r="F107" s="25"/>
      <c r="G107" s="25"/>
      <c r="H107" s="4"/>
      <c r="I107" s="5">
        <v>-17</v>
      </c>
      <c r="J107" s="5">
        <v>-353</v>
      </c>
      <c r="K107" s="4">
        <v>1371</v>
      </c>
      <c r="L107" s="5">
        <v>276</v>
      </c>
      <c r="M107" s="4">
        <v>-1757</v>
      </c>
      <c r="N107" s="4">
        <v>31073</v>
      </c>
      <c r="O107" s="4">
        <v>8738</v>
      </c>
      <c r="P107" s="4">
        <v>7886</v>
      </c>
      <c r="Q107" s="4">
        <v>4247</v>
      </c>
      <c r="R107" s="4">
        <v>37369</v>
      </c>
      <c r="S107" s="4">
        <v>13425</v>
      </c>
      <c r="T107" s="4">
        <v>-2542</v>
      </c>
      <c r="U107" s="4">
        <v>14558</v>
      </c>
      <c r="V107" s="5">
        <v>28</v>
      </c>
      <c r="W107" s="4">
        <v>-3505</v>
      </c>
      <c r="X107" s="4">
        <v>10857</v>
      </c>
      <c r="Y107" s="3">
        <f t="shared" si="10"/>
        <v>24701</v>
      </c>
      <c r="Z107" s="5"/>
      <c r="AA107" s="5"/>
      <c r="AB107" s="5"/>
      <c r="AC107" s="5"/>
      <c r="AD107" s="5"/>
      <c r="AE107" s="15" t="s">
        <v>159</v>
      </c>
      <c r="AF107" s="8"/>
      <c r="AG107" s="4">
        <v>14558</v>
      </c>
      <c r="AH107" s="5">
        <v>28</v>
      </c>
      <c r="AI107" s="4">
        <v>-3505</v>
      </c>
      <c r="AJ107" s="4">
        <v>10857</v>
      </c>
      <c r="AK107" s="4">
        <v>24701</v>
      </c>
    </row>
    <row r="108" spans="4:37">
      <c r="D108" s="15" t="s">
        <v>160</v>
      </c>
      <c r="E108" s="25"/>
      <c r="F108" s="25"/>
      <c r="G108" s="25"/>
      <c r="H108" s="5"/>
      <c r="I108" s="5">
        <v>0</v>
      </c>
      <c r="J108" s="5">
        <v>0</v>
      </c>
      <c r="K108" s="5">
        <v>0</v>
      </c>
      <c r="L108" s="5">
        <v>0</v>
      </c>
      <c r="M108" s="5">
        <v>0</v>
      </c>
      <c r="N108" s="5">
        <v>0</v>
      </c>
      <c r="O108" s="5">
        <v>0</v>
      </c>
      <c r="P108" s="5">
        <v>0</v>
      </c>
      <c r="Q108" s="4">
        <v>220395</v>
      </c>
      <c r="R108" s="5">
        <v>0</v>
      </c>
      <c r="S108" s="5">
        <v>0</v>
      </c>
      <c r="T108" s="5">
        <v>0</v>
      </c>
      <c r="U108" s="5">
        <v>0</v>
      </c>
      <c r="V108" s="5">
        <v>0</v>
      </c>
      <c r="W108" s="5">
        <v>0</v>
      </c>
      <c r="X108" s="5">
        <v>0</v>
      </c>
      <c r="Y108" s="3">
        <f t="shared" si="10"/>
        <v>0</v>
      </c>
      <c r="Z108" s="5"/>
      <c r="AA108" s="5"/>
      <c r="AB108" s="5"/>
      <c r="AC108" s="5"/>
      <c r="AD108" s="5"/>
      <c r="AE108" s="15" t="s">
        <v>160</v>
      </c>
      <c r="AF108" s="8"/>
      <c r="AG108" s="5">
        <v>0</v>
      </c>
      <c r="AH108" s="5">
        <v>0</v>
      </c>
      <c r="AI108" s="5">
        <v>0</v>
      </c>
      <c r="AJ108" s="5">
        <v>0</v>
      </c>
      <c r="AK108" s="5">
        <v>0</v>
      </c>
    </row>
    <row r="109" spans="4:37">
      <c r="D109" s="15" t="s">
        <v>161</v>
      </c>
      <c r="E109" s="25"/>
      <c r="F109" s="25"/>
      <c r="G109" s="25"/>
      <c r="H109" s="4"/>
      <c r="I109" s="5">
        <v>-169</v>
      </c>
      <c r="J109" s="5">
        <v>-285</v>
      </c>
      <c r="K109" s="4">
        <v>-11377</v>
      </c>
      <c r="L109" s="4">
        <v>-8331</v>
      </c>
      <c r="M109" s="4">
        <v>-50389</v>
      </c>
      <c r="N109" s="4">
        <v>-2645</v>
      </c>
      <c r="O109" s="4">
        <v>5224</v>
      </c>
      <c r="P109" s="4">
        <v>-1748</v>
      </c>
      <c r="Q109" s="5">
        <v>0</v>
      </c>
      <c r="R109" s="4">
        <v>-15665</v>
      </c>
      <c r="S109" s="4">
        <v>-12492</v>
      </c>
      <c r="T109" s="4">
        <v>-32427</v>
      </c>
      <c r="U109" s="4">
        <v>-10789</v>
      </c>
      <c r="V109" s="4">
        <v>-2124</v>
      </c>
      <c r="W109" s="4">
        <v>-5643</v>
      </c>
      <c r="X109" s="4">
        <v>-14039</v>
      </c>
      <c r="Y109" s="3">
        <f t="shared" si="10"/>
        <v>-21546</v>
      </c>
      <c r="Z109" s="4"/>
      <c r="AA109" s="4"/>
      <c r="AB109" s="4"/>
      <c r="AC109" s="4"/>
      <c r="AD109" s="4"/>
      <c r="AE109" s="15" t="s">
        <v>161</v>
      </c>
      <c r="AF109" s="8"/>
      <c r="AG109" s="4">
        <v>-10789</v>
      </c>
      <c r="AH109" s="4">
        <v>-2124</v>
      </c>
      <c r="AI109" s="4">
        <v>-5643</v>
      </c>
      <c r="AJ109" s="4">
        <v>-14039</v>
      </c>
      <c r="AK109" s="4">
        <v>-21546</v>
      </c>
    </row>
    <row r="110" spans="4:37">
      <c r="D110" s="15" t="s">
        <v>162</v>
      </c>
      <c r="E110" s="25"/>
      <c r="F110" s="25"/>
      <c r="G110" s="25"/>
      <c r="H110" s="5"/>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15" t="s">
        <v>162</v>
      </c>
      <c r="AF110" s="8"/>
      <c r="AG110" s="5">
        <v>0</v>
      </c>
      <c r="AH110" s="5">
        <v>0</v>
      </c>
      <c r="AI110" s="5">
        <v>0</v>
      </c>
      <c r="AJ110" s="5">
        <v>0</v>
      </c>
      <c r="AK110" s="5">
        <v>0</v>
      </c>
    </row>
    <row r="111" spans="4:37">
      <c r="D111" s="15" t="s">
        <v>163</v>
      </c>
      <c r="E111" s="25"/>
      <c r="F111" s="25"/>
      <c r="G111" s="25"/>
      <c r="H111" s="5"/>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15" t="s">
        <v>163</v>
      </c>
      <c r="AF111" s="8"/>
      <c r="AG111" s="5">
        <v>0</v>
      </c>
      <c r="AH111" s="5">
        <v>0</v>
      </c>
      <c r="AI111" s="5">
        <v>0</v>
      </c>
      <c r="AJ111" s="5">
        <v>0</v>
      </c>
      <c r="AK111" s="5">
        <v>0</v>
      </c>
    </row>
    <row r="112" spans="4:37">
      <c r="D112" s="15" t="s">
        <v>164</v>
      </c>
      <c r="E112" s="25"/>
      <c r="F112" s="25"/>
      <c r="G112" s="25"/>
      <c r="H112" s="4"/>
      <c r="I112" s="4">
        <v>30399</v>
      </c>
      <c r="J112" s="4">
        <v>25377</v>
      </c>
      <c r="K112" s="4">
        <v>24468</v>
      </c>
      <c r="L112" s="4">
        <v>20620</v>
      </c>
      <c r="M112" s="4">
        <v>38604</v>
      </c>
      <c r="N112" s="4">
        <v>72417</v>
      </c>
      <c r="O112" s="4">
        <v>117171</v>
      </c>
      <c r="P112" s="4">
        <v>94884</v>
      </c>
      <c r="Q112" s="4">
        <v>89362</v>
      </c>
      <c r="R112" s="4">
        <v>81067</v>
      </c>
      <c r="S112" s="4">
        <v>50243</v>
      </c>
      <c r="T112" s="4">
        <v>40596</v>
      </c>
      <c r="U112" s="4">
        <v>32205</v>
      </c>
      <c r="V112" s="4">
        <v>59996</v>
      </c>
      <c r="W112" s="4">
        <v>76985</v>
      </c>
      <c r="X112" s="4">
        <v>56876</v>
      </c>
      <c r="Y112" s="3">
        <f t="shared" si="10"/>
        <v>50419</v>
      </c>
      <c r="Z112" s="4"/>
      <c r="AA112" s="4"/>
      <c r="AB112" s="4"/>
      <c r="AC112" s="4"/>
      <c r="AD112" s="4"/>
      <c r="AE112" s="15" t="s">
        <v>164</v>
      </c>
      <c r="AF112" s="8"/>
      <c r="AG112" s="4">
        <v>32205</v>
      </c>
      <c r="AH112" s="4">
        <v>59996</v>
      </c>
      <c r="AI112" s="4">
        <v>76985</v>
      </c>
      <c r="AJ112" s="4">
        <v>56876</v>
      </c>
      <c r="AK112" s="4">
        <v>50419</v>
      </c>
    </row>
    <row r="113" spans="4:37">
      <c r="D113" s="15" t="s">
        <v>165</v>
      </c>
      <c r="E113" s="25"/>
      <c r="F113" s="25"/>
      <c r="G113" s="25"/>
      <c r="H113" s="5"/>
      <c r="I113" s="5">
        <v>0</v>
      </c>
      <c r="J113" s="5">
        <v>0</v>
      </c>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15" t="s">
        <v>165</v>
      </c>
      <c r="AF113" s="8"/>
      <c r="AG113" s="5">
        <v>0</v>
      </c>
      <c r="AH113" s="5">
        <v>0</v>
      </c>
      <c r="AI113" s="5">
        <v>0</v>
      </c>
      <c r="AJ113" s="5">
        <v>0</v>
      </c>
      <c r="AK113" s="5">
        <v>0</v>
      </c>
    </row>
    <row r="114" spans="4:37" ht="30">
      <c r="D114" s="13" t="s">
        <v>166</v>
      </c>
      <c r="E114" s="23"/>
      <c r="F114" s="23"/>
      <c r="G114" s="23"/>
      <c r="H114" s="3"/>
      <c r="I114" s="3">
        <v>81314</v>
      </c>
      <c r="J114" s="3">
        <v>107717</v>
      </c>
      <c r="K114" s="3">
        <v>142252</v>
      </c>
      <c r="L114" s="3">
        <v>161943</v>
      </c>
      <c r="M114" s="3">
        <v>170547</v>
      </c>
      <c r="N114" s="3">
        <v>307762</v>
      </c>
      <c r="O114" s="3">
        <v>355837</v>
      </c>
      <c r="P114" s="3">
        <v>370546</v>
      </c>
      <c r="Q114" s="3">
        <v>683776</v>
      </c>
      <c r="R114" s="3">
        <v>639908</v>
      </c>
      <c r="S114" s="3">
        <v>915796</v>
      </c>
      <c r="T114" s="3">
        <v>1190802</v>
      </c>
      <c r="U114" s="3">
        <v>1421442</v>
      </c>
      <c r="V114" s="3">
        <v>1814424</v>
      </c>
      <c r="W114" s="3">
        <v>1854860</v>
      </c>
      <c r="X114" s="3">
        <v>2284986</v>
      </c>
      <c r="Y114" s="3">
        <f t="shared" si="10"/>
        <v>1582241</v>
      </c>
      <c r="Z114" s="3"/>
      <c r="AA114" s="3"/>
      <c r="AB114" s="3"/>
      <c r="AC114" s="3"/>
      <c r="AD114" s="3"/>
      <c r="AE114" s="13" t="s">
        <v>166</v>
      </c>
      <c r="AF114" s="8"/>
      <c r="AG114" s="3">
        <v>1421442</v>
      </c>
      <c r="AH114" s="3">
        <v>1814424</v>
      </c>
      <c r="AI114" s="3">
        <v>1854860</v>
      </c>
      <c r="AJ114" s="3">
        <v>2284986</v>
      </c>
      <c r="AK114" s="3">
        <v>1582241</v>
      </c>
    </row>
    <row r="115" spans="4:37">
      <c r="D115" s="15" t="s">
        <v>167</v>
      </c>
      <c r="E115" s="25"/>
      <c r="F115" s="25"/>
      <c r="G115" s="25"/>
      <c r="H115" s="4"/>
      <c r="I115" s="4">
        <v>-23702</v>
      </c>
      <c r="J115" s="4">
        <v>-3891</v>
      </c>
      <c r="K115" s="4">
        <v>-13698</v>
      </c>
      <c r="L115" s="4">
        <v>-35088</v>
      </c>
      <c r="M115" s="4">
        <v>-157463</v>
      </c>
      <c r="N115" s="4">
        <v>-529509</v>
      </c>
      <c r="O115" s="4">
        <v>-33456</v>
      </c>
      <c r="P115" s="4">
        <v>-197584</v>
      </c>
      <c r="Q115" s="4">
        <v>-246648</v>
      </c>
      <c r="R115" s="4">
        <v>-29668</v>
      </c>
      <c r="S115" s="4">
        <v>-233527</v>
      </c>
      <c r="T115" s="4">
        <v>-253598</v>
      </c>
      <c r="U115" s="4">
        <v>-338745</v>
      </c>
      <c r="V115" s="4">
        <v>-604987</v>
      </c>
      <c r="W115" s="4">
        <v>-20016</v>
      </c>
      <c r="X115" s="4">
        <v>-648792</v>
      </c>
      <c r="Y115" s="3">
        <f t="shared" si="10"/>
        <v>808673</v>
      </c>
      <c r="Z115" s="4"/>
      <c r="AA115" s="4"/>
      <c r="AB115" s="4"/>
      <c r="AC115" s="4"/>
      <c r="AD115" s="4"/>
      <c r="AE115" s="15" t="s">
        <v>167</v>
      </c>
      <c r="AF115" s="8"/>
      <c r="AG115" s="4">
        <v>-338745</v>
      </c>
      <c r="AH115" s="4">
        <v>-604987</v>
      </c>
      <c r="AI115" s="4">
        <v>-20016</v>
      </c>
      <c r="AJ115" s="4">
        <v>-648792</v>
      </c>
      <c r="AK115" s="4">
        <v>808673</v>
      </c>
    </row>
    <row r="116" spans="4:37">
      <c r="D116" s="15" t="s">
        <v>168</v>
      </c>
      <c r="E116" s="25"/>
      <c r="F116" s="25"/>
      <c r="G116" s="25"/>
      <c r="H116" s="4"/>
      <c r="I116" s="4">
        <v>-25957</v>
      </c>
      <c r="J116" s="4">
        <v>-50961</v>
      </c>
      <c r="K116" s="4">
        <v>-38673</v>
      </c>
      <c r="L116" s="4">
        <v>-10157</v>
      </c>
      <c r="M116" s="4">
        <v>-180689</v>
      </c>
      <c r="N116" s="4">
        <v>-324740</v>
      </c>
      <c r="O116" s="4">
        <v>-95016</v>
      </c>
      <c r="P116" s="4">
        <v>29513</v>
      </c>
      <c r="Q116" s="4">
        <v>-315710</v>
      </c>
      <c r="R116" s="4">
        <v>-204973</v>
      </c>
      <c r="S116" s="4">
        <v>-47658</v>
      </c>
      <c r="T116" s="4">
        <v>-46261</v>
      </c>
      <c r="U116" s="4">
        <v>-466508</v>
      </c>
      <c r="V116" s="4">
        <v>88266</v>
      </c>
      <c r="W116" s="4">
        <v>-101216</v>
      </c>
      <c r="X116" s="4">
        <v>22500</v>
      </c>
      <c r="Y116" s="3">
        <f t="shared" si="10"/>
        <v>-597368</v>
      </c>
      <c r="Z116" s="4"/>
      <c r="AA116" s="4"/>
      <c r="AB116" s="4"/>
      <c r="AC116" s="4"/>
      <c r="AD116" s="4"/>
      <c r="AE116" s="15" t="s">
        <v>168</v>
      </c>
      <c r="AF116" s="8"/>
      <c r="AG116" s="4">
        <v>-466508</v>
      </c>
      <c r="AH116" s="4">
        <v>88266</v>
      </c>
      <c r="AI116" s="4">
        <v>-101216</v>
      </c>
      <c r="AJ116" s="4">
        <v>22500</v>
      </c>
      <c r="AK116" s="4">
        <v>-597368</v>
      </c>
    </row>
    <row r="117" spans="4:37" ht="30">
      <c r="D117" s="15" t="s">
        <v>169</v>
      </c>
      <c r="E117" s="25"/>
      <c r="F117" s="25"/>
      <c r="G117" s="25"/>
      <c r="H117" s="4"/>
      <c r="I117" s="4">
        <v>-5936</v>
      </c>
      <c r="J117" s="4">
        <v>3710</v>
      </c>
      <c r="K117" s="4">
        <v>27879</v>
      </c>
      <c r="L117" s="4">
        <v>-7703</v>
      </c>
      <c r="M117" s="4">
        <v>42907</v>
      </c>
      <c r="N117" s="4">
        <v>445410</v>
      </c>
      <c r="O117" s="4">
        <v>80668</v>
      </c>
      <c r="P117" s="4">
        <v>111827</v>
      </c>
      <c r="Q117" s="4">
        <v>2356</v>
      </c>
      <c r="R117" s="4">
        <v>-4693</v>
      </c>
      <c r="S117" s="4">
        <v>356252</v>
      </c>
      <c r="T117" s="4">
        <v>-12969</v>
      </c>
      <c r="U117" s="4">
        <v>-104163</v>
      </c>
      <c r="V117" s="4">
        <v>-14169</v>
      </c>
      <c r="W117" s="4">
        <v>-105377</v>
      </c>
      <c r="X117" s="4">
        <v>-66633</v>
      </c>
      <c r="Y117" s="3">
        <f t="shared" si="10"/>
        <v>-189488</v>
      </c>
      <c r="Z117" s="4"/>
      <c r="AA117" s="4"/>
      <c r="AB117" s="4"/>
      <c r="AC117" s="4"/>
      <c r="AD117" s="4"/>
      <c r="AE117" s="15" t="s">
        <v>169</v>
      </c>
      <c r="AF117" s="8"/>
      <c r="AG117" s="4">
        <v>-104163</v>
      </c>
      <c r="AH117" s="4">
        <v>-14169</v>
      </c>
      <c r="AI117" s="4">
        <v>-105377</v>
      </c>
      <c r="AJ117" s="4">
        <v>-66633</v>
      </c>
      <c r="AK117" s="4">
        <v>-189488</v>
      </c>
    </row>
    <row r="118" spans="4:37">
      <c r="D118" s="15" t="s">
        <v>170</v>
      </c>
      <c r="E118" s="25"/>
      <c r="F118" s="25"/>
      <c r="G118" s="25"/>
      <c r="H118" s="4"/>
      <c r="I118" s="4">
        <v>4916</v>
      </c>
      <c r="J118" s="4">
        <v>-4858</v>
      </c>
      <c r="K118" s="4">
        <v>-14081</v>
      </c>
      <c r="L118" s="4">
        <v>-6529</v>
      </c>
      <c r="M118" s="4">
        <v>2782</v>
      </c>
      <c r="N118" s="4">
        <v>-3830</v>
      </c>
      <c r="O118" s="4">
        <v>6111</v>
      </c>
      <c r="P118" s="4">
        <v>-12629</v>
      </c>
      <c r="Q118" s="4">
        <v>-1715</v>
      </c>
      <c r="R118" s="4">
        <v>-3201</v>
      </c>
      <c r="S118" s="4">
        <v>-5635</v>
      </c>
      <c r="T118" s="4">
        <v>3250</v>
      </c>
      <c r="U118" s="4">
        <v>-6908</v>
      </c>
      <c r="V118" s="4">
        <v>-2005</v>
      </c>
      <c r="W118" s="4">
        <v>5863</v>
      </c>
      <c r="X118" s="5">
        <v>979</v>
      </c>
      <c r="Y118" s="3">
        <f t="shared" si="10"/>
        <v>-262</v>
      </c>
      <c r="Z118" s="5"/>
      <c r="AA118" s="5"/>
      <c r="AB118" s="5"/>
      <c r="AC118" s="5"/>
      <c r="AD118" s="5"/>
      <c r="AE118" s="15" t="s">
        <v>170</v>
      </c>
      <c r="AF118" s="8"/>
      <c r="AG118" s="4">
        <v>-6908</v>
      </c>
      <c r="AH118" s="4">
        <v>-2005</v>
      </c>
      <c r="AI118" s="4">
        <v>5863</v>
      </c>
      <c r="AJ118" s="5">
        <v>979</v>
      </c>
      <c r="AK118" s="5">
        <v>-262</v>
      </c>
    </row>
    <row r="119" spans="4:37">
      <c r="D119" s="15" t="s">
        <v>171</v>
      </c>
      <c r="E119" s="25"/>
      <c r="F119" s="25"/>
      <c r="G119" s="25"/>
      <c r="H119" s="5"/>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15" t="s">
        <v>171</v>
      </c>
      <c r="AF119" s="8"/>
      <c r="AG119" s="5">
        <v>0</v>
      </c>
      <c r="AH119" s="5">
        <v>0</v>
      </c>
      <c r="AI119" s="5">
        <v>0</v>
      </c>
      <c r="AJ119" s="5">
        <v>0</v>
      </c>
      <c r="AK119" s="5">
        <v>0</v>
      </c>
    </row>
    <row r="120" spans="4:37">
      <c r="D120" s="15" t="s">
        <v>172</v>
      </c>
      <c r="E120" s="25"/>
      <c r="F120" s="25"/>
      <c r="G120" s="25"/>
      <c r="H120" s="4"/>
      <c r="I120" s="4">
        <v>-22812</v>
      </c>
      <c r="J120" s="4">
        <v>-24832</v>
      </c>
      <c r="K120" s="4">
        <v>-40186</v>
      </c>
      <c r="L120" s="4">
        <v>-19343</v>
      </c>
      <c r="M120" s="4">
        <v>-46333</v>
      </c>
      <c r="N120" s="4">
        <v>-72093</v>
      </c>
      <c r="O120" s="4">
        <v>-116702</v>
      </c>
      <c r="P120" s="4">
        <v>-95155</v>
      </c>
      <c r="Q120" s="4">
        <v>-89560</v>
      </c>
      <c r="R120" s="4">
        <v>-81067</v>
      </c>
      <c r="S120" s="4">
        <v>-50243</v>
      </c>
      <c r="T120" s="4">
        <v>-40596</v>
      </c>
      <c r="U120" s="4">
        <v>-32205</v>
      </c>
      <c r="V120" s="4">
        <v>-55684</v>
      </c>
      <c r="W120" s="4">
        <v>-81061</v>
      </c>
      <c r="X120" s="4">
        <v>-56885</v>
      </c>
      <c r="Y120" s="3">
        <f t="shared" si="10"/>
        <v>-48515</v>
      </c>
      <c r="Z120" s="4"/>
      <c r="AA120" s="4"/>
      <c r="AB120" s="4"/>
      <c r="AC120" s="4"/>
      <c r="AD120" s="4"/>
      <c r="AE120" s="15" t="s">
        <v>172</v>
      </c>
      <c r="AF120" s="8"/>
      <c r="AG120" s="4">
        <v>-32205</v>
      </c>
      <c r="AH120" s="4">
        <v>-55684</v>
      </c>
      <c r="AI120" s="4">
        <v>-81061</v>
      </c>
      <c r="AJ120" s="4">
        <v>-56885</v>
      </c>
      <c r="AK120" s="4">
        <v>-48515</v>
      </c>
    </row>
    <row r="121" spans="4:37">
      <c r="D121" s="15" t="s">
        <v>173</v>
      </c>
      <c r="E121" s="25"/>
      <c r="F121" s="25"/>
      <c r="G121" s="25"/>
      <c r="H121" s="4"/>
      <c r="I121" s="5">
        <v>0</v>
      </c>
      <c r="J121" s="5">
        <v>0</v>
      </c>
      <c r="K121" s="4">
        <v>-6667</v>
      </c>
      <c r="L121" s="4">
        <v>-1367</v>
      </c>
      <c r="M121" s="4">
        <v>-14832</v>
      </c>
      <c r="N121" s="4">
        <v>-14331</v>
      </c>
      <c r="O121" s="4">
        <v>-12488</v>
      </c>
      <c r="P121" s="4">
        <v>-7377</v>
      </c>
      <c r="Q121" s="4">
        <v>-15054</v>
      </c>
      <c r="R121" s="4">
        <v>-62159</v>
      </c>
      <c r="S121" s="4">
        <v>-120588</v>
      </c>
      <c r="T121" s="4">
        <v>-88050</v>
      </c>
      <c r="U121" s="4">
        <v>-90110</v>
      </c>
      <c r="V121" s="4">
        <v>-276236</v>
      </c>
      <c r="W121" s="4">
        <v>-198162</v>
      </c>
      <c r="X121" s="4">
        <v>-324842</v>
      </c>
      <c r="Y121" s="3">
        <f t="shared" si="10"/>
        <v>-250232</v>
      </c>
      <c r="Z121" s="4"/>
      <c r="AA121" s="4"/>
      <c r="AB121" s="4"/>
      <c r="AC121" s="4"/>
      <c r="AD121" s="4"/>
      <c r="AE121" s="15" t="s">
        <v>173</v>
      </c>
      <c r="AF121" s="8"/>
      <c r="AG121" s="4">
        <v>-90110</v>
      </c>
      <c r="AH121" s="4">
        <v>-276236</v>
      </c>
      <c r="AI121" s="4">
        <v>-198162</v>
      </c>
      <c r="AJ121" s="4">
        <v>-324842</v>
      </c>
      <c r="AK121" s="4">
        <v>-250232</v>
      </c>
    </row>
    <row r="122" spans="4:37">
      <c r="D122" s="15" t="s">
        <v>174</v>
      </c>
      <c r="E122" s="25"/>
      <c r="F122" s="25"/>
      <c r="G122" s="25"/>
      <c r="H122" s="5"/>
      <c r="I122" s="5">
        <v>0</v>
      </c>
      <c r="J122" s="5">
        <v>141</v>
      </c>
      <c r="K122" s="4">
        <v>8604</v>
      </c>
      <c r="L122" s="5">
        <v>7</v>
      </c>
      <c r="M122" s="4">
        <v>184663</v>
      </c>
      <c r="N122" s="4">
        <v>243038</v>
      </c>
      <c r="O122" s="5">
        <v>851</v>
      </c>
      <c r="P122" s="4">
        <v>8967</v>
      </c>
      <c r="Q122" s="5">
        <v>0</v>
      </c>
      <c r="R122" s="5">
        <v>0</v>
      </c>
      <c r="S122" s="5">
        <v>0</v>
      </c>
      <c r="T122" s="5">
        <v>0</v>
      </c>
      <c r="U122" s="5">
        <v>0</v>
      </c>
      <c r="V122" s="5">
        <v>0</v>
      </c>
      <c r="W122" s="5">
        <v>0</v>
      </c>
      <c r="X122" s="5">
        <v>0</v>
      </c>
      <c r="Y122" s="3">
        <f t="shared" si="10"/>
        <v>0</v>
      </c>
      <c r="Z122" s="5"/>
      <c r="AA122" s="5"/>
      <c r="AB122" s="5"/>
      <c r="AC122" s="5"/>
      <c r="AD122" s="5"/>
      <c r="AE122" s="15" t="s">
        <v>174</v>
      </c>
      <c r="AF122" s="8"/>
      <c r="AG122" s="5">
        <v>0</v>
      </c>
      <c r="AH122" s="5">
        <v>0</v>
      </c>
      <c r="AI122" s="5">
        <v>0</v>
      </c>
      <c r="AJ122" s="5">
        <v>0</v>
      </c>
      <c r="AK122" s="5">
        <v>0</v>
      </c>
    </row>
    <row r="123" spans="4:37">
      <c r="D123" s="15" t="s">
        <v>175</v>
      </c>
      <c r="E123" s="25"/>
      <c r="F123" s="25"/>
      <c r="G123" s="25"/>
      <c r="H123" s="4"/>
      <c r="I123" s="5">
        <v>0</v>
      </c>
      <c r="J123" s="5">
        <v>-201</v>
      </c>
      <c r="K123" s="4">
        <v>-5372</v>
      </c>
      <c r="L123" s="4">
        <v>-9096</v>
      </c>
      <c r="M123" s="4">
        <v>-252602</v>
      </c>
      <c r="N123" s="4">
        <v>-215558</v>
      </c>
      <c r="O123" s="4">
        <v>-10151</v>
      </c>
      <c r="P123" s="4">
        <v>-7580</v>
      </c>
      <c r="Q123" s="4">
        <v>-8299</v>
      </c>
      <c r="R123" s="4">
        <v>-23206</v>
      </c>
      <c r="S123" s="4">
        <v>-29229</v>
      </c>
      <c r="T123" s="4">
        <v>-45255</v>
      </c>
      <c r="U123" s="4">
        <v>-61772</v>
      </c>
      <c r="V123" s="4">
        <v>-64233</v>
      </c>
      <c r="W123" s="4">
        <v>-94437</v>
      </c>
      <c r="X123" s="4">
        <v>-116704</v>
      </c>
      <c r="Y123" s="3">
        <f t="shared" si="10"/>
        <v>-113241</v>
      </c>
      <c r="Z123" s="4"/>
      <c r="AA123" s="4"/>
      <c r="AB123" s="4"/>
      <c r="AC123" s="4"/>
      <c r="AD123" s="4"/>
      <c r="AE123" s="15" t="s">
        <v>175</v>
      </c>
      <c r="AF123" s="8"/>
      <c r="AG123" s="4">
        <v>-61772</v>
      </c>
      <c r="AH123" s="4">
        <v>-64233</v>
      </c>
      <c r="AI123" s="4">
        <v>-94437</v>
      </c>
      <c r="AJ123" s="4">
        <v>-116704</v>
      </c>
      <c r="AK123" s="4">
        <v>-113241</v>
      </c>
    </row>
    <row r="124" spans="4:37">
      <c r="D124" s="18" t="s">
        <v>176</v>
      </c>
      <c r="E124" s="28"/>
      <c r="F124" s="28"/>
      <c r="G124" s="28"/>
      <c r="H124" s="3"/>
      <c r="I124" s="3">
        <v>7822</v>
      </c>
      <c r="J124" s="3">
        <v>26826</v>
      </c>
      <c r="K124" s="3">
        <v>60058</v>
      </c>
      <c r="L124" s="3">
        <v>72666</v>
      </c>
      <c r="M124" s="3">
        <v>-251021</v>
      </c>
      <c r="N124" s="3">
        <v>-163851</v>
      </c>
      <c r="O124" s="3">
        <v>175654</v>
      </c>
      <c r="P124" s="3">
        <v>200528</v>
      </c>
      <c r="Q124" s="3">
        <v>9146</v>
      </c>
      <c r="R124" s="3">
        <v>230942</v>
      </c>
      <c r="S124" s="3">
        <v>785168</v>
      </c>
      <c r="T124" s="3">
        <v>707323</v>
      </c>
      <c r="U124" s="3">
        <v>321032</v>
      </c>
      <c r="V124" s="3">
        <v>885376</v>
      </c>
      <c r="W124" s="3">
        <v>1260453</v>
      </c>
      <c r="X124" s="3">
        <v>1094609</v>
      </c>
      <c r="Y124" s="3">
        <f t="shared" si="10"/>
        <v>1191807</v>
      </c>
      <c r="Z124" s="3"/>
      <c r="AA124" s="3"/>
      <c r="AB124" s="3"/>
      <c r="AC124" s="3"/>
      <c r="AD124" s="3"/>
      <c r="AE124" s="18" t="s">
        <v>176</v>
      </c>
      <c r="AF124" s="8"/>
      <c r="AG124" s="3">
        <v>321032</v>
      </c>
      <c r="AH124" s="3">
        <v>885376</v>
      </c>
      <c r="AI124" s="3">
        <v>1260453</v>
      </c>
      <c r="AJ124" s="3">
        <v>1094609</v>
      </c>
      <c r="AK124" s="3">
        <v>1191807</v>
      </c>
    </row>
    <row r="125" spans="4:37">
      <c r="D125" s="12" t="s">
        <v>177</v>
      </c>
      <c r="E125" s="22"/>
      <c r="F125" s="22"/>
      <c r="G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t="s">
        <v>177</v>
      </c>
      <c r="AF125" s="8"/>
      <c r="AG125" s="2"/>
      <c r="AH125" s="2"/>
      <c r="AI125" s="2"/>
      <c r="AJ125" s="2"/>
      <c r="AK125" s="2"/>
    </row>
    <row r="126" spans="4:37" ht="30">
      <c r="D126" s="18" t="s">
        <v>178</v>
      </c>
      <c r="E126" s="28"/>
      <c r="F126" s="28"/>
      <c r="G126" s="28"/>
      <c r="H126" s="3"/>
      <c r="I126" s="3">
        <v>-11300</v>
      </c>
      <c r="J126" s="3">
        <v>-13005</v>
      </c>
      <c r="K126" s="3">
        <v>-31977</v>
      </c>
      <c r="L126" s="3">
        <v>-75213</v>
      </c>
      <c r="M126" s="3">
        <v>-351299</v>
      </c>
      <c r="N126" s="3">
        <v>-435752</v>
      </c>
      <c r="O126" s="3">
        <v>-21844</v>
      </c>
      <c r="P126" s="3">
        <v>-73751</v>
      </c>
      <c r="Q126" s="3">
        <v>-101556</v>
      </c>
      <c r="R126" s="3">
        <v>-81825</v>
      </c>
      <c r="S126" s="2">
        <v>0</v>
      </c>
      <c r="T126" s="3">
        <v>-83893</v>
      </c>
      <c r="U126" s="3">
        <v>-151733</v>
      </c>
      <c r="V126" s="3">
        <v>-50651</v>
      </c>
      <c r="W126" s="3">
        <v>-88395</v>
      </c>
      <c r="X126" s="3">
        <v>-41195</v>
      </c>
      <c r="Y126" s="3">
        <f t="shared" si="10"/>
        <v>-60932</v>
      </c>
      <c r="Z126" s="3"/>
      <c r="AA126" s="3"/>
      <c r="AB126" s="3"/>
      <c r="AC126" s="3"/>
      <c r="AD126" s="3"/>
      <c r="AE126" s="18" t="s">
        <v>178</v>
      </c>
      <c r="AF126" s="8"/>
      <c r="AG126" s="3">
        <v>-151733</v>
      </c>
      <c r="AH126" s="3">
        <v>-50651</v>
      </c>
      <c r="AI126" s="3">
        <v>-88395</v>
      </c>
      <c r="AJ126" s="3">
        <v>-41195</v>
      </c>
      <c r="AK126" s="3">
        <v>-60932</v>
      </c>
    </row>
    <row r="127" spans="4:37" ht="30">
      <c r="D127" s="18" t="s">
        <v>179</v>
      </c>
      <c r="E127" s="28"/>
      <c r="F127" s="28"/>
      <c r="G127" s="28"/>
      <c r="H127" s="3"/>
      <c r="I127" s="2">
        <v>50</v>
      </c>
      <c r="J127" s="3">
        <v>1124</v>
      </c>
      <c r="K127" s="2">
        <v>0</v>
      </c>
      <c r="L127" s="2">
        <v>0</v>
      </c>
      <c r="M127" s="2">
        <v>17</v>
      </c>
      <c r="N127" s="2">
        <v>10</v>
      </c>
      <c r="O127" s="2">
        <v>0</v>
      </c>
      <c r="P127" s="2">
        <v>0</v>
      </c>
      <c r="Q127" s="2">
        <v>0</v>
      </c>
      <c r="R127" s="2">
        <v>0</v>
      </c>
      <c r="S127" s="3">
        <v>-138362</v>
      </c>
      <c r="T127" s="2">
        <v>110</v>
      </c>
      <c r="U127" s="2">
        <v>92</v>
      </c>
      <c r="V127" s="2">
        <v>0</v>
      </c>
      <c r="W127" s="2">
        <v>0</v>
      </c>
      <c r="X127" s="2">
        <v>98</v>
      </c>
      <c r="Y127" s="3">
        <f t="shared" si="10"/>
        <v>0</v>
      </c>
      <c r="Z127" s="2"/>
      <c r="AA127" s="2"/>
      <c r="AB127" s="2"/>
      <c r="AC127" s="2"/>
      <c r="AD127" s="2"/>
      <c r="AE127" s="18" t="s">
        <v>179</v>
      </c>
      <c r="AF127" s="8"/>
      <c r="AG127" s="2">
        <v>92</v>
      </c>
      <c r="AH127" s="2">
        <v>0</v>
      </c>
      <c r="AI127" s="2">
        <v>0</v>
      </c>
      <c r="AJ127" s="2">
        <v>98</v>
      </c>
      <c r="AK127" s="2">
        <v>0</v>
      </c>
    </row>
    <row r="128" spans="4:37" ht="30">
      <c r="D128" s="18" t="s">
        <v>180</v>
      </c>
      <c r="E128" s="28"/>
      <c r="F128" s="28"/>
      <c r="G128" s="28"/>
      <c r="H128" s="3"/>
      <c r="I128" s="2">
        <v>0</v>
      </c>
      <c r="J128" s="3">
        <v>-15000</v>
      </c>
      <c r="K128" s="3">
        <v>-193263</v>
      </c>
      <c r="L128" s="3">
        <v>-136409</v>
      </c>
      <c r="M128" s="3">
        <v>-78564</v>
      </c>
      <c r="N128" s="3">
        <v>-10004</v>
      </c>
      <c r="O128" s="3">
        <v>-3530</v>
      </c>
      <c r="P128" s="3">
        <v>-12944</v>
      </c>
      <c r="Q128" s="3">
        <v>-477500</v>
      </c>
      <c r="R128" s="3">
        <v>-14000</v>
      </c>
      <c r="S128" s="2">
        <v>-161</v>
      </c>
      <c r="T128" s="3">
        <v>-32200</v>
      </c>
      <c r="U128" s="3">
        <v>-2200</v>
      </c>
      <c r="V128" s="2">
        <v>0</v>
      </c>
      <c r="W128" s="2">
        <v>0</v>
      </c>
      <c r="X128" s="2">
        <v>0</v>
      </c>
      <c r="Y128" s="3">
        <f t="shared" si="10"/>
        <v>0</v>
      </c>
      <c r="Z128" s="2"/>
      <c r="AA128" s="2"/>
      <c r="AB128" s="2"/>
      <c r="AC128" s="2"/>
      <c r="AD128" s="2"/>
      <c r="AE128" s="18" t="s">
        <v>180</v>
      </c>
      <c r="AF128" s="8"/>
      <c r="AG128" s="3">
        <v>-2200</v>
      </c>
      <c r="AH128" s="2">
        <v>0</v>
      </c>
      <c r="AI128" s="2">
        <v>0</v>
      </c>
      <c r="AJ128" s="2">
        <v>0</v>
      </c>
      <c r="AK128" s="2">
        <v>0</v>
      </c>
    </row>
    <row r="129" spans="4:37" ht="30">
      <c r="D129" s="18" t="s">
        <v>181</v>
      </c>
      <c r="E129" s="28"/>
      <c r="F129" s="28"/>
      <c r="G129" s="28"/>
      <c r="H129" s="3"/>
      <c r="I129" s="2">
        <v>0</v>
      </c>
      <c r="J129" s="3">
        <v>5500</v>
      </c>
      <c r="K129" s="3">
        <v>197184</v>
      </c>
      <c r="L129" s="3">
        <v>8100</v>
      </c>
      <c r="M129" s="3">
        <v>123658</v>
      </c>
      <c r="N129" s="2">
        <v>0</v>
      </c>
      <c r="O129" s="3">
        <v>5436</v>
      </c>
      <c r="P129" s="3">
        <v>13176</v>
      </c>
      <c r="Q129" s="3">
        <v>93191</v>
      </c>
      <c r="R129" s="3">
        <v>321924</v>
      </c>
      <c r="S129" s="3">
        <v>6314</v>
      </c>
      <c r="T129" s="3">
        <v>2200</v>
      </c>
      <c r="U129" s="3">
        <v>32200</v>
      </c>
      <c r="V129" s="2">
        <v>0</v>
      </c>
      <c r="W129" s="2">
        <v>0</v>
      </c>
      <c r="X129" s="2">
        <v>0</v>
      </c>
      <c r="Y129" s="3">
        <f t="shared" si="10"/>
        <v>60000</v>
      </c>
      <c r="Z129" s="2"/>
      <c r="AA129" s="2"/>
      <c r="AB129" s="2"/>
      <c r="AC129" s="2"/>
      <c r="AD129" s="2"/>
      <c r="AE129" s="18" t="s">
        <v>181</v>
      </c>
      <c r="AF129" s="8"/>
      <c r="AG129" s="3">
        <v>32200</v>
      </c>
      <c r="AH129" s="2">
        <v>0</v>
      </c>
      <c r="AI129" s="2">
        <v>0</v>
      </c>
      <c r="AJ129" s="2">
        <v>0</v>
      </c>
      <c r="AK129" s="3">
        <v>60000</v>
      </c>
    </row>
    <row r="130" spans="4:37">
      <c r="D130" s="18" t="s">
        <v>182</v>
      </c>
      <c r="E130" s="28"/>
      <c r="F130" s="28"/>
      <c r="G130" s="28"/>
      <c r="H130" s="2"/>
      <c r="I130" s="2">
        <v>0</v>
      </c>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18" t="s">
        <v>182</v>
      </c>
      <c r="AF130" s="8"/>
      <c r="AG130" s="2">
        <v>0</v>
      </c>
      <c r="AH130" s="2">
        <v>0</v>
      </c>
      <c r="AI130" s="2">
        <v>0</v>
      </c>
      <c r="AJ130" s="2">
        <v>0</v>
      </c>
      <c r="AK130" s="2">
        <v>0</v>
      </c>
    </row>
    <row r="131" spans="4:37">
      <c r="D131" s="18" t="s">
        <v>183</v>
      </c>
      <c r="E131" s="28"/>
      <c r="F131" s="28"/>
      <c r="G131" s="28"/>
      <c r="H131" s="2"/>
      <c r="I131" s="2">
        <v>0</v>
      </c>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18" t="s">
        <v>183</v>
      </c>
      <c r="AF131" s="8"/>
      <c r="AG131" s="2">
        <v>0</v>
      </c>
      <c r="AH131" s="2">
        <v>0</v>
      </c>
      <c r="AI131" s="2">
        <v>0</v>
      </c>
      <c r="AJ131" s="2">
        <v>0</v>
      </c>
      <c r="AK131" s="2">
        <v>0</v>
      </c>
    </row>
    <row r="132" spans="4:37">
      <c r="D132" s="18" t="s">
        <v>184</v>
      </c>
      <c r="E132" s="28"/>
      <c r="F132" s="28"/>
      <c r="G132" s="28"/>
      <c r="H132" s="2"/>
      <c r="I132" s="2">
        <v>0</v>
      </c>
      <c r="J132" s="3">
        <v>-35000</v>
      </c>
      <c r="K132" s="3">
        <v>-5000</v>
      </c>
      <c r="L132" s="2">
        <v>0</v>
      </c>
      <c r="M132" s="3">
        <v>-75824</v>
      </c>
      <c r="N132" s="3">
        <v>-7124</v>
      </c>
      <c r="O132" s="2">
        <v>0</v>
      </c>
      <c r="P132" s="3">
        <v>-1350</v>
      </c>
      <c r="Q132" s="3">
        <v>-1931</v>
      </c>
      <c r="R132" s="2">
        <v>0</v>
      </c>
      <c r="S132" s="2">
        <v>0</v>
      </c>
      <c r="T132" s="2">
        <v>0</v>
      </c>
      <c r="U132" s="2">
        <v>0</v>
      </c>
      <c r="V132" s="3">
        <v>-49270</v>
      </c>
      <c r="W132" s="2">
        <v>0</v>
      </c>
      <c r="X132" s="2">
        <v>0</v>
      </c>
      <c r="Y132" s="3">
        <f t="shared" si="10"/>
        <v>0</v>
      </c>
      <c r="Z132" s="2"/>
      <c r="AA132" s="2"/>
      <c r="AB132" s="2"/>
      <c r="AC132" s="2"/>
      <c r="AD132" s="2"/>
      <c r="AE132" s="18" t="s">
        <v>184</v>
      </c>
      <c r="AF132" s="8"/>
      <c r="AG132" s="2">
        <v>0</v>
      </c>
      <c r="AH132" s="3">
        <v>-49270</v>
      </c>
      <c r="AI132" s="2">
        <v>0</v>
      </c>
      <c r="AJ132" s="2">
        <v>0</v>
      </c>
      <c r="AK132" s="2">
        <v>0</v>
      </c>
    </row>
    <row r="133" spans="4:37">
      <c r="D133" s="18" t="s">
        <v>185</v>
      </c>
      <c r="E133" s="28"/>
      <c r="F133" s="28"/>
      <c r="G133" s="28"/>
      <c r="H133" s="3"/>
      <c r="I133" s="2">
        <v>0</v>
      </c>
      <c r="J133" s="2">
        <v>0</v>
      </c>
      <c r="K133" s="2">
        <v>0</v>
      </c>
      <c r="L133" s="3">
        <v>5000</v>
      </c>
      <c r="M133" s="2">
        <v>0</v>
      </c>
      <c r="N133" s="2">
        <v>0</v>
      </c>
      <c r="O133" s="3">
        <v>7551</v>
      </c>
      <c r="P133" s="3">
        <v>87227</v>
      </c>
      <c r="Q133" s="3">
        <v>290837</v>
      </c>
      <c r="R133" s="3">
        <v>8586</v>
      </c>
      <c r="S133" s="3">
        <v>9091</v>
      </c>
      <c r="T133" s="3">
        <v>40487</v>
      </c>
      <c r="U133" s="2">
        <v>0</v>
      </c>
      <c r="V133" s="2">
        <v>0</v>
      </c>
      <c r="W133" s="2">
        <v>0</v>
      </c>
      <c r="X133" s="2">
        <v>0</v>
      </c>
      <c r="Y133" s="3">
        <f t="shared" si="10"/>
        <v>0</v>
      </c>
      <c r="Z133" s="2"/>
      <c r="AA133" s="2"/>
      <c r="AB133" s="2"/>
      <c r="AC133" s="2"/>
      <c r="AD133" s="2"/>
      <c r="AE133" s="18" t="s">
        <v>185</v>
      </c>
      <c r="AF133" s="8"/>
      <c r="AG133" s="2">
        <v>0</v>
      </c>
      <c r="AH133" s="2">
        <v>0</v>
      </c>
      <c r="AI133" s="2">
        <v>0</v>
      </c>
      <c r="AJ133" s="2">
        <v>0</v>
      </c>
      <c r="AK133" s="2">
        <v>0</v>
      </c>
    </row>
    <row r="134" spans="4:37">
      <c r="D134" s="18" t="s">
        <v>186</v>
      </c>
      <c r="E134" s="28"/>
      <c r="F134" s="28"/>
      <c r="G134" s="28"/>
      <c r="H134" s="2"/>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18" t="s">
        <v>186</v>
      </c>
      <c r="AF134" s="8"/>
      <c r="AG134" s="2">
        <v>0</v>
      </c>
      <c r="AH134" s="2">
        <v>0</v>
      </c>
      <c r="AI134" s="2">
        <v>0</v>
      </c>
      <c r="AJ134" s="2">
        <v>0</v>
      </c>
      <c r="AK134" s="2">
        <v>0</v>
      </c>
    </row>
    <row r="135" spans="4:37" ht="30">
      <c r="D135" s="18" t="s">
        <v>187</v>
      </c>
      <c r="E135" s="28"/>
      <c r="F135" s="28"/>
      <c r="G135" s="28"/>
      <c r="H135" s="3"/>
      <c r="I135" s="2">
        <v>120</v>
      </c>
      <c r="J135" s="2">
        <v>167</v>
      </c>
      <c r="K135" s="3">
        <v>11637</v>
      </c>
      <c r="L135" s="3">
        <v>8369</v>
      </c>
      <c r="M135" s="3">
        <v>13080</v>
      </c>
      <c r="N135" s="2">
        <v>906</v>
      </c>
      <c r="O135" s="2">
        <v>0</v>
      </c>
      <c r="P135" s="3">
        <v>1053</v>
      </c>
      <c r="Q135" s="3">
        <v>14975</v>
      </c>
      <c r="R135" s="3">
        <v>26933</v>
      </c>
      <c r="S135" s="3">
        <v>8799</v>
      </c>
      <c r="T135" s="3">
        <v>12271</v>
      </c>
      <c r="U135" s="3">
        <v>10705</v>
      </c>
      <c r="V135" s="3">
        <v>2124</v>
      </c>
      <c r="W135" s="3">
        <v>5643</v>
      </c>
      <c r="X135" s="3">
        <v>14464</v>
      </c>
      <c r="Y135" s="3">
        <f t="shared" si="10"/>
        <v>21821</v>
      </c>
      <c r="Z135" s="3"/>
      <c r="AA135" s="3"/>
      <c r="AB135" s="3"/>
      <c r="AC135" s="3"/>
      <c r="AD135" s="3"/>
      <c r="AE135" s="18" t="s">
        <v>187</v>
      </c>
      <c r="AF135" s="8"/>
      <c r="AG135" s="3">
        <v>10705</v>
      </c>
      <c r="AH135" s="3">
        <v>2124</v>
      </c>
      <c r="AI135" s="3">
        <v>5643</v>
      </c>
      <c r="AJ135" s="3">
        <v>14464</v>
      </c>
      <c r="AK135" s="3">
        <v>21821</v>
      </c>
    </row>
    <row r="136" spans="4:37" ht="30">
      <c r="D136" s="18" t="s">
        <v>188</v>
      </c>
      <c r="E136" s="28"/>
      <c r="F136" s="28"/>
      <c r="G136" s="28"/>
      <c r="H136" s="2"/>
      <c r="I136" s="2">
        <v>0</v>
      </c>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18" t="s">
        <v>188</v>
      </c>
      <c r="AF136" s="8"/>
      <c r="AG136" s="2">
        <v>0</v>
      </c>
      <c r="AH136" s="2">
        <v>0</v>
      </c>
      <c r="AI136" s="2">
        <v>0</v>
      </c>
      <c r="AJ136" s="2">
        <v>0</v>
      </c>
      <c r="AK136" s="2">
        <v>0</v>
      </c>
    </row>
    <row r="137" spans="4:37">
      <c r="D137" s="18" t="s">
        <v>189</v>
      </c>
      <c r="E137" s="28"/>
      <c r="F137" s="28"/>
      <c r="G137" s="28"/>
      <c r="H137" s="3"/>
      <c r="I137" s="3">
        <v>-11130</v>
      </c>
      <c r="J137" s="3">
        <v>-56214</v>
      </c>
      <c r="K137" s="3">
        <v>-21419</v>
      </c>
      <c r="L137" s="3">
        <v>-190153</v>
      </c>
      <c r="M137" s="3">
        <v>-368932</v>
      </c>
      <c r="N137" s="3">
        <v>-451963</v>
      </c>
      <c r="O137" s="3">
        <v>-12386</v>
      </c>
      <c r="P137" s="3">
        <v>13412</v>
      </c>
      <c r="Q137" s="3">
        <v>-181984</v>
      </c>
      <c r="R137" s="3">
        <v>261617</v>
      </c>
      <c r="S137" s="3">
        <v>-114319</v>
      </c>
      <c r="T137" s="3">
        <v>-61025</v>
      </c>
      <c r="U137" s="3">
        <v>-110935</v>
      </c>
      <c r="V137" s="3">
        <v>-97796</v>
      </c>
      <c r="W137" s="3">
        <v>-82753</v>
      </c>
      <c r="X137" s="3">
        <v>-26633</v>
      </c>
      <c r="Y137" s="3">
        <f t="shared" si="10"/>
        <v>20888</v>
      </c>
      <c r="Z137" s="3"/>
      <c r="AA137" s="3"/>
      <c r="AB137" s="3"/>
      <c r="AC137" s="3"/>
      <c r="AD137" s="3"/>
      <c r="AE137" s="18" t="s">
        <v>189</v>
      </c>
      <c r="AF137" s="8"/>
      <c r="AG137" s="3">
        <v>-110935</v>
      </c>
      <c r="AH137" s="3">
        <v>-97796</v>
      </c>
      <c r="AI137" s="3">
        <v>-82753</v>
      </c>
      <c r="AJ137" s="3">
        <v>-26633</v>
      </c>
      <c r="AK137" s="3">
        <v>20888</v>
      </c>
    </row>
    <row r="138" spans="4:37">
      <c r="D138" s="12" t="s">
        <v>190</v>
      </c>
      <c r="E138" s="22"/>
      <c r="F138" s="22"/>
      <c r="G138" s="22"/>
      <c r="H138" s="2"/>
      <c r="I138" s="2"/>
      <c r="J138" s="2"/>
      <c r="K138" s="2"/>
      <c r="L138" s="2"/>
      <c r="M138" s="2"/>
      <c r="N138" s="2"/>
      <c r="O138" s="2"/>
      <c r="P138" s="2"/>
      <c r="Q138" s="2"/>
      <c r="R138" s="2"/>
      <c r="S138" s="2"/>
      <c r="T138" s="2"/>
      <c r="U138" s="2"/>
      <c r="V138" s="2"/>
      <c r="W138" s="2"/>
      <c r="X138" s="2"/>
      <c r="Y138" s="3">
        <f t="shared" si="10"/>
        <v>0</v>
      </c>
      <c r="Z138" s="2"/>
      <c r="AA138" s="2"/>
      <c r="AB138" s="2"/>
      <c r="AC138" s="2"/>
      <c r="AD138" s="2"/>
      <c r="AE138" s="12" t="s">
        <v>190</v>
      </c>
      <c r="AF138" s="8"/>
      <c r="AG138" s="2"/>
      <c r="AH138" s="2"/>
      <c r="AI138" s="2"/>
      <c r="AJ138" s="2"/>
      <c r="AK138" s="2"/>
    </row>
    <row r="139" spans="4:37" ht="30">
      <c r="D139" s="18" t="s">
        <v>191</v>
      </c>
      <c r="E139" s="28"/>
      <c r="F139" s="28"/>
      <c r="G139" s="28"/>
      <c r="H139" s="3"/>
      <c r="I139" s="3">
        <v>8363</v>
      </c>
      <c r="J139" s="3">
        <v>74700</v>
      </c>
      <c r="K139" s="3">
        <v>67075</v>
      </c>
      <c r="L139" s="3">
        <v>17308</v>
      </c>
      <c r="M139" s="3">
        <v>9137</v>
      </c>
      <c r="N139" s="3">
        <v>270000</v>
      </c>
      <c r="O139" s="2">
        <v>0</v>
      </c>
      <c r="P139" s="2">
        <v>0</v>
      </c>
      <c r="Q139" s="3">
        <v>-369628</v>
      </c>
      <c r="R139" s="2">
        <v>0</v>
      </c>
      <c r="S139" s="3">
        <v>4643</v>
      </c>
      <c r="T139" s="2">
        <v>0</v>
      </c>
      <c r="U139" s="2">
        <v>0</v>
      </c>
      <c r="V139" s="2">
        <v>253</v>
      </c>
      <c r="W139" s="2">
        <v>0</v>
      </c>
      <c r="X139" s="2">
        <v>528</v>
      </c>
      <c r="Y139" s="3">
        <f t="shared" si="10"/>
        <v>0</v>
      </c>
      <c r="Z139" s="3"/>
      <c r="AA139" s="3"/>
      <c r="AB139" s="3"/>
      <c r="AC139" s="3"/>
      <c r="AD139" s="3"/>
      <c r="AE139" s="18" t="s">
        <v>191</v>
      </c>
      <c r="AF139" s="8"/>
      <c r="AG139" s="2">
        <v>0</v>
      </c>
      <c r="AH139" s="2">
        <v>253</v>
      </c>
      <c r="AI139" s="2">
        <v>0</v>
      </c>
      <c r="AJ139" s="2">
        <v>528</v>
      </c>
      <c r="AK139" s="2">
        <v>0</v>
      </c>
    </row>
    <row r="140" spans="4:37" ht="30">
      <c r="D140" s="18" t="s">
        <v>192</v>
      </c>
      <c r="E140" s="28"/>
      <c r="F140" s="28"/>
      <c r="G140" s="28"/>
      <c r="H140" s="2"/>
      <c r="I140" s="2">
        <v>0</v>
      </c>
      <c r="J140" s="2">
        <v>0</v>
      </c>
      <c r="K140" s="2">
        <v>0</v>
      </c>
      <c r="L140" s="2">
        <v>0</v>
      </c>
      <c r="M140" s="2">
        <v>0</v>
      </c>
      <c r="N140" s="2">
        <v>0</v>
      </c>
      <c r="O140" s="2">
        <v>0</v>
      </c>
      <c r="P140" s="2">
        <v>0</v>
      </c>
      <c r="Q140" s="2">
        <v>0</v>
      </c>
      <c r="R140" s="2">
        <v>0</v>
      </c>
      <c r="S140" s="2">
        <v>0</v>
      </c>
      <c r="T140" s="2">
        <v>0</v>
      </c>
      <c r="U140" s="3">
        <v>-240431</v>
      </c>
      <c r="V140" s="2">
        <v>0</v>
      </c>
      <c r="W140" s="3">
        <v>-293331</v>
      </c>
      <c r="X140" s="2">
        <v>0</v>
      </c>
      <c r="Y140" s="3">
        <f t="shared" si="10"/>
        <v>0</v>
      </c>
      <c r="Z140" s="2"/>
      <c r="AA140" s="2"/>
      <c r="AB140" s="2"/>
      <c r="AC140" s="2"/>
      <c r="AD140" s="2"/>
      <c r="AE140" s="18" t="s">
        <v>192</v>
      </c>
      <c r="AF140" s="8"/>
      <c r="AG140" s="3">
        <v>-240431</v>
      </c>
      <c r="AH140" s="2">
        <v>0</v>
      </c>
      <c r="AI140" s="3">
        <v>-293331</v>
      </c>
      <c r="AJ140" s="2">
        <v>0</v>
      </c>
      <c r="AK140" s="2">
        <v>0</v>
      </c>
    </row>
    <row r="141" spans="4:37">
      <c r="D141" s="18" t="s">
        <v>193</v>
      </c>
      <c r="E141" s="28"/>
      <c r="F141" s="28"/>
      <c r="G141" s="28"/>
      <c r="H141" s="3"/>
      <c r="I141" s="3">
        <v>110062</v>
      </c>
      <c r="J141" s="3">
        <v>182036</v>
      </c>
      <c r="K141" s="3">
        <v>373805</v>
      </c>
      <c r="L141" s="3">
        <v>513747</v>
      </c>
      <c r="M141" s="3">
        <v>1054877</v>
      </c>
      <c r="N141" s="3">
        <v>1833933</v>
      </c>
      <c r="O141" s="3">
        <v>969099</v>
      </c>
      <c r="P141" s="3">
        <v>1124709</v>
      </c>
      <c r="Q141" s="3">
        <v>2515406</v>
      </c>
      <c r="R141" s="3">
        <v>1775277</v>
      </c>
      <c r="S141" s="3">
        <v>1568641</v>
      </c>
      <c r="T141" s="3">
        <v>1651456</v>
      </c>
      <c r="U141" s="3">
        <v>1774782</v>
      </c>
      <c r="V141" s="3">
        <v>2092507</v>
      </c>
      <c r="W141" s="3">
        <v>2668623</v>
      </c>
      <c r="X141" s="3">
        <v>2826063</v>
      </c>
      <c r="Y141" s="3">
        <f t="shared" si="10"/>
        <v>2560367</v>
      </c>
      <c r="Z141" s="3"/>
      <c r="AA141" s="3"/>
      <c r="AB141" s="3"/>
      <c r="AC141" s="3"/>
      <c r="AD141" s="3"/>
      <c r="AE141" s="18" t="s">
        <v>193</v>
      </c>
      <c r="AF141" s="8"/>
      <c r="AG141" s="3">
        <v>1774782</v>
      </c>
      <c r="AH141" s="3">
        <v>2092507</v>
      </c>
      <c r="AI141" s="3">
        <v>2668623</v>
      </c>
      <c r="AJ141" s="3">
        <v>2826063</v>
      </c>
      <c r="AK141" s="3">
        <v>2560367</v>
      </c>
    </row>
    <row r="142" spans="4:37">
      <c r="D142" s="18" t="s">
        <v>194</v>
      </c>
      <c r="E142" s="28"/>
      <c r="F142" s="28"/>
      <c r="G142" s="28"/>
      <c r="H142" s="3"/>
      <c r="I142" s="3">
        <v>-116131</v>
      </c>
      <c r="J142" s="3">
        <v>-210062</v>
      </c>
      <c r="K142" s="3">
        <v>-375893</v>
      </c>
      <c r="L142" s="3">
        <v>-225924</v>
      </c>
      <c r="M142" s="3">
        <v>-620392</v>
      </c>
      <c r="N142" s="3">
        <v>-1485908</v>
      </c>
      <c r="O142" s="3">
        <v>-1025873</v>
      </c>
      <c r="P142" s="3">
        <v>-1255429</v>
      </c>
      <c r="Q142" s="3">
        <v>-1979341</v>
      </c>
      <c r="R142" s="3">
        <v>-1879880</v>
      </c>
      <c r="S142" s="3">
        <v>-1829928</v>
      </c>
      <c r="T142" s="3">
        <v>-1956498</v>
      </c>
      <c r="U142" s="3">
        <v>-1582405</v>
      </c>
      <c r="V142" s="3">
        <v>-2124197</v>
      </c>
      <c r="W142" s="3">
        <v>-2605682</v>
      </c>
      <c r="X142" s="3">
        <v>-2935029</v>
      </c>
      <c r="Y142" s="3">
        <f t="shared" si="10"/>
        <v>-2752129</v>
      </c>
      <c r="Z142" s="3"/>
      <c r="AA142" s="3"/>
      <c r="AB142" s="3"/>
      <c r="AC142" s="3"/>
      <c r="AD142" s="3"/>
      <c r="AE142" s="18" t="s">
        <v>194</v>
      </c>
      <c r="AF142" s="8"/>
      <c r="AG142" s="3">
        <v>-1582405</v>
      </c>
      <c r="AH142" s="3">
        <v>-2124197</v>
      </c>
      <c r="AI142" s="3">
        <v>-2605682</v>
      </c>
      <c r="AJ142" s="3">
        <v>-2935029</v>
      </c>
      <c r="AK142" s="3">
        <v>-2752129</v>
      </c>
    </row>
    <row r="143" spans="4:37">
      <c r="D143" s="18" t="s">
        <v>195</v>
      </c>
      <c r="E143" s="28"/>
      <c r="F143" s="28"/>
      <c r="G143" s="28"/>
      <c r="H143" s="2"/>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18" t="s">
        <v>195</v>
      </c>
      <c r="AF143" s="8"/>
      <c r="AG143" s="2">
        <v>0</v>
      </c>
      <c r="AH143" s="2">
        <v>0</v>
      </c>
      <c r="AI143" s="2">
        <v>0</v>
      </c>
      <c r="AJ143" s="2">
        <v>0</v>
      </c>
      <c r="AK143" s="2">
        <v>0</v>
      </c>
    </row>
    <row r="144" spans="4:37">
      <c r="D144" s="18" t="s">
        <v>196</v>
      </c>
      <c r="E144" s="28"/>
      <c r="F144" s="28"/>
      <c r="G144" s="28"/>
      <c r="H144" s="2"/>
      <c r="I144" s="2">
        <v>0</v>
      </c>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18" t="s">
        <v>196</v>
      </c>
      <c r="AF144" s="8"/>
      <c r="AG144" s="2">
        <v>0</v>
      </c>
      <c r="AH144" s="2">
        <v>0</v>
      </c>
      <c r="AI144" s="2">
        <v>0</v>
      </c>
      <c r="AJ144" s="2">
        <v>0</v>
      </c>
      <c r="AK144" s="2">
        <v>0</v>
      </c>
    </row>
    <row r="145" spans="4:37">
      <c r="D145" s="18" t="s">
        <v>197</v>
      </c>
      <c r="E145" s="28"/>
      <c r="F145" s="28"/>
      <c r="G145" s="28"/>
      <c r="H145" s="2"/>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18" t="s">
        <v>197</v>
      </c>
      <c r="AF145" s="8"/>
      <c r="AG145" s="2">
        <v>0</v>
      </c>
      <c r="AH145" s="2">
        <v>0</v>
      </c>
      <c r="AI145" s="2">
        <v>0</v>
      </c>
      <c r="AJ145" s="2">
        <v>0</v>
      </c>
      <c r="AK145" s="2">
        <v>0</v>
      </c>
    </row>
    <row r="146" spans="4:37">
      <c r="D146" s="18" t="s">
        <v>198</v>
      </c>
      <c r="E146" s="28"/>
      <c r="F146" s="28"/>
      <c r="G146" s="28"/>
      <c r="H146" s="3"/>
      <c r="I146" s="2">
        <v>0</v>
      </c>
      <c r="J146" s="3">
        <v>-3284</v>
      </c>
      <c r="K146" s="3">
        <v>-39108</v>
      </c>
      <c r="L146" s="3">
        <v>-1498</v>
      </c>
      <c r="M146" s="3">
        <v>-53625</v>
      </c>
      <c r="N146" s="3">
        <v>-12508</v>
      </c>
      <c r="O146" s="3">
        <v>-106442</v>
      </c>
      <c r="P146" s="2">
        <v>-125</v>
      </c>
      <c r="Q146" s="3">
        <v>-25424</v>
      </c>
      <c r="R146" s="3">
        <v>-169571</v>
      </c>
      <c r="S146" s="3">
        <v>-275186</v>
      </c>
      <c r="T146" s="3">
        <v>-120012</v>
      </c>
      <c r="U146" s="3">
        <v>-388181</v>
      </c>
      <c r="V146" s="3">
        <v>-713512</v>
      </c>
      <c r="W146" s="3">
        <v>-627150</v>
      </c>
      <c r="X146" s="3">
        <v>-642015</v>
      </c>
      <c r="Y146" s="3">
        <f t="shared" si="10"/>
        <v>-959037</v>
      </c>
      <c r="Z146" s="3"/>
      <c r="AA146" s="3"/>
      <c r="AB146" s="3"/>
      <c r="AC146" s="3"/>
      <c r="AD146" s="3"/>
      <c r="AE146" s="18" t="s">
        <v>198</v>
      </c>
      <c r="AF146" s="8"/>
      <c r="AG146" s="3">
        <v>-388181</v>
      </c>
      <c r="AH146" s="3">
        <v>-713512</v>
      </c>
      <c r="AI146" s="3">
        <v>-627150</v>
      </c>
      <c r="AJ146" s="3">
        <v>-642015</v>
      </c>
      <c r="AK146" s="3">
        <v>-959037</v>
      </c>
    </row>
    <row r="147" spans="4:37" ht="30">
      <c r="D147" s="18" t="s">
        <v>199</v>
      </c>
      <c r="E147" s="28"/>
      <c r="F147" s="28"/>
      <c r="G147" s="28"/>
      <c r="H147" s="2"/>
      <c r="I147" s="2">
        <v>0</v>
      </c>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18" t="s">
        <v>199</v>
      </c>
      <c r="AF147" s="8"/>
      <c r="AG147" s="2">
        <v>0</v>
      </c>
      <c r="AH147" s="2">
        <v>0</v>
      </c>
      <c r="AI147" s="2">
        <v>0</v>
      </c>
      <c r="AJ147" s="2">
        <v>0</v>
      </c>
      <c r="AK147" s="2">
        <v>0</v>
      </c>
    </row>
    <row r="148" spans="4:37">
      <c r="D148" s="18" t="s">
        <v>200</v>
      </c>
      <c r="E148" s="28"/>
      <c r="F148" s="28"/>
      <c r="G148" s="28"/>
      <c r="H148" s="2"/>
      <c r="I148" s="2">
        <v>0</v>
      </c>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18" t="s">
        <v>200</v>
      </c>
      <c r="AF148" s="8"/>
      <c r="AG148" s="2">
        <v>0</v>
      </c>
      <c r="AH148" s="2">
        <v>0</v>
      </c>
      <c r="AI148" s="2">
        <v>0</v>
      </c>
      <c r="AJ148" s="2">
        <v>0</v>
      </c>
      <c r="AK148" s="2">
        <v>0</v>
      </c>
    </row>
    <row r="149" spans="4:37">
      <c r="D149" s="18" t="s">
        <v>201</v>
      </c>
      <c r="E149" s="28"/>
      <c r="F149" s="28"/>
      <c r="G149" s="28"/>
      <c r="H149" s="3"/>
      <c r="I149" s="3">
        <v>2293</v>
      </c>
      <c r="J149" s="3">
        <v>43389</v>
      </c>
      <c r="K149" s="3">
        <v>25879</v>
      </c>
      <c r="L149" s="3">
        <v>303633</v>
      </c>
      <c r="M149" s="3">
        <v>389997</v>
      </c>
      <c r="N149" s="3">
        <v>605517</v>
      </c>
      <c r="O149" s="3">
        <v>-163217</v>
      </c>
      <c r="P149" s="3">
        <v>-130845</v>
      </c>
      <c r="Q149" s="3">
        <v>141013</v>
      </c>
      <c r="R149" s="3">
        <v>-274174</v>
      </c>
      <c r="S149" s="3">
        <v>-531831</v>
      </c>
      <c r="T149" s="3">
        <v>-425054</v>
      </c>
      <c r="U149" s="3">
        <v>-436236</v>
      </c>
      <c r="V149" s="3">
        <v>-744949</v>
      </c>
      <c r="W149" s="3">
        <v>-857540</v>
      </c>
      <c r="X149" s="3">
        <v>-750453</v>
      </c>
      <c r="Y149" s="3">
        <f t="shared" si="10"/>
        <v>-1150799</v>
      </c>
      <c r="Z149" s="3"/>
      <c r="AA149" s="3"/>
      <c r="AB149" s="3"/>
      <c r="AC149" s="3"/>
      <c r="AD149" s="3"/>
      <c r="AE149" s="18" t="s">
        <v>201</v>
      </c>
      <c r="AF149" s="8"/>
      <c r="AG149" s="3">
        <v>-436236</v>
      </c>
      <c r="AH149" s="3">
        <v>-744949</v>
      </c>
      <c r="AI149" s="3">
        <v>-857540</v>
      </c>
      <c r="AJ149" s="3">
        <v>-750453</v>
      </c>
      <c r="AK149" s="3">
        <v>-1150799</v>
      </c>
    </row>
    <row r="150" spans="4:37">
      <c r="D150" s="16" t="s">
        <v>202</v>
      </c>
      <c r="E150" s="26"/>
      <c r="F150" s="26"/>
      <c r="G150" s="26"/>
      <c r="H150" s="3"/>
      <c r="I150" s="3">
        <v>-1015</v>
      </c>
      <c r="J150" s="3">
        <v>14000</v>
      </c>
      <c r="K150" s="3">
        <v>64519</v>
      </c>
      <c r="L150" s="3">
        <v>186146</v>
      </c>
      <c r="M150" s="3">
        <v>-229957</v>
      </c>
      <c r="N150" s="3">
        <v>-10298</v>
      </c>
      <c r="O150" s="2">
        <v>52</v>
      </c>
      <c r="P150" s="3">
        <v>83095</v>
      </c>
      <c r="Q150" s="3">
        <v>-31825</v>
      </c>
      <c r="R150" s="3">
        <v>218386</v>
      </c>
      <c r="S150" s="3">
        <v>139018</v>
      </c>
      <c r="T150" s="3">
        <v>221244</v>
      </c>
      <c r="U150" s="3">
        <v>-226139</v>
      </c>
      <c r="V150" s="3">
        <v>42631</v>
      </c>
      <c r="W150" s="3">
        <v>320161</v>
      </c>
      <c r="X150" s="3">
        <v>317523</v>
      </c>
      <c r="Y150" s="3">
        <f t="shared" si="10"/>
        <v>61895</v>
      </c>
      <c r="Z150" s="3"/>
      <c r="AA150" s="3"/>
      <c r="AB150" s="3"/>
      <c r="AC150" s="3"/>
      <c r="AD150" s="3"/>
      <c r="AE150" s="16" t="s">
        <v>202</v>
      </c>
      <c r="AF150" s="8"/>
      <c r="AG150" s="3">
        <v>-226139</v>
      </c>
      <c r="AH150" s="3">
        <v>42631</v>
      </c>
      <c r="AI150" s="3">
        <v>320161</v>
      </c>
      <c r="AJ150" s="3">
        <v>317523</v>
      </c>
      <c r="AK150" s="3">
        <v>61895</v>
      </c>
    </row>
    <row r="151" spans="4:37">
      <c r="D151" s="16" t="s">
        <v>203</v>
      </c>
      <c r="E151" s="26"/>
      <c r="F151" s="26"/>
      <c r="G151" s="26"/>
      <c r="H151" s="3"/>
      <c r="I151" s="3">
        <v>3490</v>
      </c>
      <c r="J151" s="3">
        <v>2482</v>
      </c>
      <c r="K151" s="3">
        <v>16510</v>
      </c>
      <c r="L151" s="3">
        <v>80990</v>
      </c>
      <c r="M151" s="3">
        <v>266516</v>
      </c>
      <c r="N151" s="3">
        <v>36324</v>
      </c>
      <c r="O151" s="3">
        <v>26057</v>
      </c>
      <c r="P151" s="3">
        <v>26151</v>
      </c>
      <c r="Q151" s="3">
        <v>109345</v>
      </c>
      <c r="R151" s="3">
        <v>77338</v>
      </c>
      <c r="S151" s="3">
        <v>295395</v>
      </c>
      <c r="T151" s="3">
        <v>433972</v>
      </c>
      <c r="U151" s="3">
        <v>656279</v>
      </c>
      <c r="V151" s="3">
        <v>427352</v>
      </c>
      <c r="W151" s="3">
        <v>469920</v>
      </c>
      <c r="X151" s="3">
        <v>790350</v>
      </c>
      <c r="Y151" s="3">
        <f t="shared" si="10"/>
        <v>1045422</v>
      </c>
      <c r="Z151" s="3"/>
      <c r="AA151" s="3"/>
      <c r="AB151" s="3"/>
      <c r="AC151" s="3"/>
      <c r="AD151" s="3"/>
      <c r="AE151" s="16" t="s">
        <v>203</v>
      </c>
      <c r="AF151" s="8"/>
      <c r="AG151" s="3">
        <v>656279</v>
      </c>
      <c r="AH151" s="3">
        <v>427352</v>
      </c>
      <c r="AI151" s="3">
        <v>469920</v>
      </c>
      <c r="AJ151" s="3">
        <v>790350</v>
      </c>
      <c r="AK151" s="3">
        <v>1045422</v>
      </c>
    </row>
    <row r="152" spans="4:37" ht="30">
      <c r="D152" s="16" t="s">
        <v>204</v>
      </c>
      <c r="E152" s="26"/>
      <c r="F152" s="26"/>
      <c r="G152" s="26"/>
      <c r="H152" s="3"/>
      <c r="I152" s="2">
        <v>7</v>
      </c>
      <c r="J152" s="2">
        <v>28</v>
      </c>
      <c r="K152" s="2">
        <v>-39</v>
      </c>
      <c r="L152" s="2">
        <v>-620</v>
      </c>
      <c r="M152" s="2">
        <v>-235</v>
      </c>
      <c r="N152" s="2">
        <v>31</v>
      </c>
      <c r="O152" s="2">
        <v>43</v>
      </c>
      <c r="P152" s="2">
        <v>98</v>
      </c>
      <c r="Q152" s="2">
        <v>-181</v>
      </c>
      <c r="R152" s="2">
        <v>-329</v>
      </c>
      <c r="S152" s="2">
        <v>-441</v>
      </c>
      <c r="T152" s="3">
        <v>1064</v>
      </c>
      <c r="U152" s="3">
        <v>-2788</v>
      </c>
      <c r="V152" s="2">
        <v>-63</v>
      </c>
      <c r="W152" s="2">
        <v>270</v>
      </c>
      <c r="X152" s="3">
        <v>-2451</v>
      </c>
      <c r="Y152" s="3">
        <f t="shared" si="10"/>
        <v>-5641</v>
      </c>
      <c r="Z152" s="2"/>
      <c r="AA152" s="2"/>
      <c r="AB152" s="2"/>
      <c r="AC152" s="2"/>
      <c r="AD152" s="2"/>
      <c r="AE152" s="16" t="s">
        <v>204</v>
      </c>
      <c r="AF152" s="8"/>
      <c r="AG152" s="3">
        <v>-2788</v>
      </c>
      <c r="AH152" s="2">
        <v>-63</v>
      </c>
      <c r="AI152" s="2">
        <v>270</v>
      </c>
      <c r="AJ152" s="3">
        <v>-2451</v>
      </c>
      <c r="AK152" s="3">
        <v>-5641</v>
      </c>
    </row>
    <row r="153" spans="4:37">
      <c r="D153" s="16" t="s">
        <v>205</v>
      </c>
      <c r="E153" s="26"/>
      <c r="F153" s="26"/>
      <c r="G153" s="26"/>
      <c r="H153" s="3"/>
      <c r="I153" s="3">
        <v>2482</v>
      </c>
      <c r="J153" s="3">
        <v>16510</v>
      </c>
      <c r="K153" s="3">
        <v>80990</v>
      </c>
      <c r="L153" s="3">
        <v>266516</v>
      </c>
      <c r="M153" s="3">
        <v>36324</v>
      </c>
      <c r="N153" s="3">
        <v>26057</v>
      </c>
      <c r="O153" s="3">
        <v>26151</v>
      </c>
      <c r="P153" s="3">
        <v>109345</v>
      </c>
      <c r="Q153" s="3">
        <v>77338</v>
      </c>
      <c r="R153" s="3">
        <v>295395</v>
      </c>
      <c r="S153" s="3">
        <v>433972</v>
      </c>
      <c r="T153" s="3">
        <v>656279</v>
      </c>
      <c r="U153" s="3">
        <v>427352</v>
      </c>
      <c r="V153" s="3">
        <v>469920</v>
      </c>
      <c r="W153" s="3">
        <v>790350</v>
      </c>
      <c r="X153" s="3">
        <v>1105422</v>
      </c>
      <c r="Y153" s="3">
        <f t="shared" si="10"/>
        <v>1101676</v>
      </c>
      <c r="Z153" s="3"/>
      <c r="AA153" s="3"/>
      <c r="AB153" s="3"/>
      <c r="AC153" s="3"/>
      <c r="AD153" s="3"/>
      <c r="AE153" s="16" t="s">
        <v>205</v>
      </c>
      <c r="AF153" s="8"/>
      <c r="AG153" s="3">
        <v>427352</v>
      </c>
      <c r="AH153" s="3">
        <v>469920</v>
      </c>
      <c r="AI153" s="3">
        <v>790350</v>
      </c>
      <c r="AJ153" s="3">
        <v>1105422</v>
      </c>
      <c r="AK153" s="3">
        <v>1101676</v>
      </c>
    </row>
  </sheetData>
  <sortState xmlns:xlrd2="http://schemas.microsoft.com/office/spreadsheetml/2017/richdata2" columnSort="1" ref="I24:X153">
    <sortCondition ref="I24:X24"/>
  </sortState>
  <conditionalFormatting sqref="H14:Y14">
    <cfRule type="cellIs" dxfId="12" priority="12" operator="greaterThan">
      <formula>0.2</formula>
    </cfRule>
    <cfRule type="cellIs" dxfId="11" priority="13" operator="lessThan">
      <formula>0.1</formula>
    </cfRule>
  </conditionalFormatting>
  <conditionalFormatting sqref="H10:Y10">
    <cfRule type="cellIs" dxfId="10" priority="11" operator="greaterThanOrEqual">
      <formula>0.1</formula>
    </cfRule>
  </conditionalFormatting>
  <conditionalFormatting sqref="H10:Y10">
    <cfRule type="cellIs" dxfId="9" priority="10" operator="lessThanOrEqual">
      <formula>0.05</formula>
    </cfRule>
  </conditionalFormatting>
  <conditionalFormatting sqref="AA10:AA12">
    <cfRule type="cellIs" dxfId="8" priority="9" operator="greaterThanOrEqual">
      <formula>0.1</formula>
    </cfRule>
  </conditionalFormatting>
  <conditionalFormatting sqref="AA10:AA12">
    <cfRule type="cellIs" dxfId="7" priority="8" operator="lessThanOrEqual">
      <formula>0.05</formula>
    </cfRule>
  </conditionalFormatting>
  <conditionalFormatting sqref="H11:Y11">
    <cfRule type="cellIs" dxfId="6" priority="7" operator="greaterThanOrEqual">
      <formula>0.1</formula>
    </cfRule>
  </conditionalFormatting>
  <conditionalFormatting sqref="H11:Y11">
    <cfRule type="cellIs" dxfId="5" priority="6" operator="lessThanOrEqual">
      <formula>0.05</formula>
    </cfRule>
  </conditionalFormatting>
  <conditionalFormatting sqref="H12:Y12">
    <cfRule type="cellIs" dxfId="4" priority="5" operator="greaterThanOrEqual">
      <formula>0.1</formula>
    </cfRule>
  </conditionalFormatting>
  <conditionalFormatting sqref="H12:Y12">
    <cfRule type="cellIs" dxfId="3" priority="4" operator="lessThanOrEqual">
      <formula>0.05</formula>
    </cfRule>
  </conditionalFormatting>
  <conditionalFormatting sqref="AA19">
    <cfRule type="cellIs" dxfId="2" priority="3" operator="greaterThan">
      <formula>0.35</formula>
    </cfRule>
  </conditionalFormatting>
  <conditionalFormatting sqref="AA14">
    <cfRule type="cellIs" dxfId="1" priority="1" operator="greaterThan">
      <formula>0.2</formula>
    </cfRule>
    <cfRule type="cellIs" dxfId="0" priority="2" operator="lessThan">
      <formula>0.1</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6DCE25-3EFB-4B2F-8E0C-CBAEF64ABE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25</vt:i4>
      </vt:variant>
      <vt:variant>
        <vt:lpstr>Named Ranges</vt:lpstr>
      </vt:variant>
      <vt:variant>
        <vt:i4>1</vt:i4>
      </vt:variant>
    </vt:vector>
  </HeadingPairs>
  <TitlesOfParts>
    <vt:vector size="26" baseType="lpstr">
      <vt:lpstr>csv data</vt:lpstr>
      <vt:lpstr>Thi truong VN</vt:lpstr>
      <vt:lpstr>FPT</vt:lpstr>
      <vt:lpstr>SCS</vt:lpstr>
      <vt:lpstr>CTR</vt:lpstr>
      <vt:lpstr>REE</vt:lpstr>
      <vt:lpstr>VPG</vt:lpstr>
      <vt:lpstr>DHA</vt:lpstr>
      <vt:lpstr>NSC</vt:lpstr>
      <vt:lpstr>DRL</vt:lpstr>
      <vt:lpstr>LIX</vt:lpstr>
      <vt:lpstr>TBC</vt:lpstr>
      <vt:lpstr>SVI</vt:lpstr>
      <vt:lpstr>DGW</vt:lpstr>
      <vt:lpstr>TMP</vt:lpstr>
      <vt:lpstr>SAB</vt:lpstr>
      <vt:lpstr>GMX</vt:lpstr>
      <vt:lpstr>DCM</vt:lpstr>
      <vt:lpstr>CAP</vt:lpstr>
      <vt:lpstr>IDV</vt:lpstr>
      <vt:lpstr>HPG</vt:lpstr>
      <vt:lpstr>DHC</vt:lpstr>
      <vt:lpstr>DGC</vt:lpstr>
      <vt:lpstr>RAL</vt:lpstr>
      <vt:lpstr>VCS</vt:lpstr>
      <vt:lpstr>'csv data'!financial_data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Yen Nguyen</dc:creator>
  <cp:keywords/>
  <dc:description/>
  <cp:lastModifiedBy>Yen Nguyen</cp:lastModifiedBy>
  <cp:revision/>
  <dcterms:created xsi:type="dcterms:W3CDTF">2015-06-05T18:17:20Z</dcterms:created>
  <dcterms:modified xsi:type="dcterms:W3CDTF">2023-06-26T01:42:24Z</dcterms:modified>
  <cp:category/>
  <cp:contentStatus/>
</cp:coreProperties>
</file>