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13760" yWindow="260" windowWidth="27100" windowHeight="13800" tabRatio="500"/>
  </bookViews>
  <sheets>
    <sheet name="Sheet1" sheetId="1" r:id="rId1"/>
  </sheets>
  <calcPr calcId="140000"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E47" i="1" l="1"/>
  <c r="E48" i="1"/>
  <c r="F48" i="1"/>
  <c r="F47" i="1"/>
  <c r="L42" i="1"/>
  <c r="R39" i="1"/>
  <c r="S39" i="1"/>
  <c r="C42" i="1"/>
  <c r="F39" i="1"/>
  <c r="E39" i="1"/>
  <c r="G39" i="1"/>
  <c r="H39" i="1"/>
  <c r="I39" i="1"/>
  <c r="J39" i="1"/>
  <c r="L39" i="1"/>
  <c r="N39" i="1"/>
  <c r="N38" i="1"/>
  <c r="B41" i="1"/>
  <c r="R38" i="1"/>
  <c r="S38" i="1"/>
  <c r="C41" i="1"/>
  <c r="N42" i="1"/>
  <c r="M39" i="1"/>
  <c r="A42" i="1"/>
  <c r="M42" i="1"/>
  <c r="N41" i="1"/>
  <c r="M38" i="1"/>
  <c r="A41" i="1"/>
  <c r="M41" i="1"/>
  <c r="P39" i="1"/>
  <c r="O39" i="1"/>
  <c r="K39" i="1"/>
  <c r="N32" i="1"/>
  <c r="N31" i="1"/>
  <c r="A32" i="1"/>
  <c r="A31" i="1"/>
  <c r="M32" i="1"/>
  <c r="M31" i="1"/>
  <c r="L32" i="1"/>
  <c r="C32" i="1"/>
  <c r="C31" i="1"/>
  <c r="S29" i="1"/>
  <c r="S28" i="1"/>
  <c r="R28" i="1"/>
  <c r="R29" i="1"/>
  <c r="C29" i="1"/>
  <c r="R26" i="1"/>
  <c r="S26" i="1"/>
  <c r="F26" i="1"/>
  <c r="E26" i="1"/>
  <c r="G26" i="1"/>
  <c r="H26" i="1"/>
  <c r="I26" i="1"/>
  <c r="J26" i="1"/>
  <c r="L26" i="1"/>
  <c r="N26" i="1"/>
  <c r="N25" i="1"/>
  <c r="B28" i="1"/>
  <c r="R25" i="1"/>
  <c r="S25" i="1"/>
  <c r="C28" i="1"/>
  <c r="L29" i="1"/>
  <c r="N29" i="1"/>
  <c r="M26" i="1"/>
  <c r="A29" i="1"/>
  <c r="M29" i="1"/>
  <c r="N28" i="1"/>
  <c r="M25" i="1"/>
  <c r="A28" i="1"/>
  <c r="M28" i="1"/>
  <c r="P26" i="1"/>
  <c r="O26" i="1"/>
  <c r="K26" i="1"/>
  <c r="L20" i="1"/>
  <c r="N16" i="1"/>
  <c r="B19" i="1"/>
  <c r="P17" i="1"/>
  <c r="R17" i="1"/>
  <c r="S17" i="1"/>
  <c r="C20" i="1"/>
  <c r="F17" i="1"/>
  <c r="E17" i="1"/>
  <c r="G17" i="1"/>
  <c r="H17" i="1"/>
  <c r="I17" i="1"/>
  <c r="J17" i="1"/>
  <c r="L17" i="1"/>
  <c r="N20" i="1"/>
  <c r="M17" i="1"/>
  <c r="A20" i="1"/>
  <c r="M20" i="1"/>
  <c r="R16" i="1"/>
  <c r="S16" i="1"/>
  <c r="C19" i="1"/>
  <c r="N19" i="1"/>
  <c r="M16" i="1"/>
  <c r="A19" i="1"/>
  <c r="M19" i="1"/>
  <c r="N17" i="1"/>
  <c r="O17" i="1"/>
  <c r="K17" i="1"/>
  <c r="S8" i="1"/>
  <c r="C11" i="1"/>
  <c r="N11" i="1"/>
  <c r="N12" i="1"/>
  <c r="M12" i="1"/>
  <c r="M8" i="1"/>
  <c r="A11" i="1"/>
  <c r="M11" i="1"/>
  <c r="L12" i="1"/>
  <c r="C12" i="1"/>
  <c r="A12" i="1"/>
  <c r="S9" i="1"/>
  <c r="R8" i="1"/>
  <c r="R9" i="1"/>
  <c r="P9" i="1"/>
  <c r="F9" i="1"/>
  <c r="E9" i="1"/>
  <c r="G9" i="1"/>
  <c r="H9" i="1"/>
  <c r="I9" i="1"/>
  <c r="J9" i="1"/>
  <c r="L9" i="1"/>
  <c r="N8" i="1"/>
  <c r="N9" i="1"/>
  <c r="O9" i="1"/>
  <c r="M9" i="1"/>
  <c r="K9" i="1"/>
  <c r="G5" i="1"/>
  <c r="H5" i="1"/>
  <c r="I5" i="1"/>
  <c r="L5" i="1"/>
  <c r="N4" i="1"/>
  <c r="N5" i="1"/>
  <c r="O5" i="1"/>
  <c r="M4" i="1"/>
  <c r="M5" i="1"/>
  <c r="K5" i="1"/>
  <c r="J5" i="1"/>
  <c r="F5" i="1"/>
  <c r="E5" i="1"/>
</calcChain>
</file>

<file path=xl/sharedStrings.xml><?xml version="1.0" encoding="utf-8"?>
<sst xmlns="http://schemas.openxmlformats.org/spreadsheetml/2006/main" count="100" uniqueCount="43">
  <si>
    <t>Start Pos</t>
  </si>
  <si>
    <t>Start Vel</t>
  </si>
  <si>
    <t>Force</t>
  </si>
  <si>
    <t>A</t>
  </si>
  <si>
    <t>B</t>
  </si>
  <si>
    <t>C</t>
  </si>
  <si>
    <t>PointOnPlane</t>
  </si>
  <si>
    <t>B2-4AC</t>
  </si>
  <si>
    <t>sqrt</t>
  </si>
  <si>
    <t>2A</t>
  </si>
  <si>
    <t>time2</t>
  </si>
  <si>
    <t>time1</t>
  </si>
  <si>
    <t>CollisionPos</t>
  </si>
  <si>
    <t>CollisionVel</t>
  </si>
  <si>
    <t>MuEquiv</t>
  </si>
  <si>
    <t>AccelMu</t>
  </si>
  <si>
    <t>SetupMu</t>
  </si>
  <si>
    <t>AccelForce</t>
  </si>
  <si>
    <t>ZERO VEL</t>
  </si>
  <si>
    <t>THEN ACCEL</t>
  </si>
  <si>
    <t>ResistForce</t>
  </si>
  <si>
    <t>FALL AND STICK</t>
  </si>
  <si>
    <t>FALL, STICK, THEN ACCELERATE</t>
  </si>
  <si>
    <t>FINAL POS</t>
  </si>
  <si>
    <t>FINAL VEL</t>
  </si>
  <si>
    <t>FALL, SLIDE, THEN STICK</t>
  </si>
  <si>
    <t>WILL SLIDE</t>
  </si>
  <si>
    <t>IN FCONE</t>
  </si>
  <si>
    <t>ZEROVEL T</t>
  </si>
  <si>
    <t>FALL, SLIDE, STOP, REVERSE DIRECTION, ACCELERATE</t>
  </si>
  <si>
    <t>REV ACCEL</t>
  </si>
  <si>
    <t>VelPostImpact</t>
  </si>
  <si>
    <t>Cum Force</t>
  </si>
  <si>
    <t>ZERO POS</t>
  </si>
  <si>
    <t>VelPostStop</t>
  </si>
  <si>
    <t>when velocity stops then accelerates, there should be an opposing force due to friction even when the velocity is actually zero .. This is probably not implemented .. Hmm .. But we seem to be getting the right answer</t>
  </si>
  <si>
    <t>FALL, SLIDE, AND ACCELERATE</t>
  </si>
  <si>
    <t>ACCEL</t>
  </si>
  <si>
    <t>TEST FREE ADVANCE</t>
  </si>
  <si>
    <t>time</t>
  </si>
  <si>
    <t>End Pos</t>
  </si>
  <si>
    <t>End Vel</t>
  </si>
  <si>
    <t>TEST COLLISION CALCULATION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</si>
</sst>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abSelected="1" topLeftCell="A28" workbookViewId="0">
      <selection activeCell="A51" sqref="A51"/>
    </sheetView>
  </sheetViews>
  <sheetFormatPr baseColWidth="10" defaultRowHeight="15" x14ac:dyDescent="0"/>
  <cols>
    <col min="2" max="2" width="12.83203125" customWidth="1"/>
    <col min="4" max="4" width="13.6640625" customWidth="1"/>
  </cols>
  <sheetData>
    <row r="1" spans="1:19">
      <c r="A1" t="s">
        <v>0</v>
      </c>
      <c r="B1" t="s">
        <v>1</v>
      </c>
      <c r="C1" t="s">
        <v>2</v>
      </c>
      <c r="D1" t="s">
        <v>6</v>
      </c>
      <c r="E1" t="s">
        <v>3</v>
      </c>
      <c r="F1" t="s">
        <v>4</v>
      </c>
      <c r="G1" t="s">
        <v>5</v>
      </c>
      <c r="H1" t="s">
        <v>7</v>
      </c>
      <c r="I1" t="s">
        <v>8</v>
      </c>
      <c r="J1" t="s">
        <v>9</v>
      </c>
      <c r="K1" t="s">
        <v>11</v>
      </c>
      <c r="L1" t="s">
        <v>10</v>
      </c>
      <c r="M1" t="s">
        <v>12</v>
      </c>
      <c r="N1" t="s">
        <v>13</v>
      </c>
      <c r="O1" t="s">
        <v>14</v>
      </c>
      <c r="P1" t="s">
        <v>15</v>
      </c>
      <c r="Q1" t="s">
        <v>16</v>
      </c>
      <c r="R1" t="s">
        <v>20</v>
      </c>
      <c r="S1" t="s">
        <v>17</v>
      </c>
    </row>
    <row r="3" spans="1:19">
      <c r="A3" s="1" t="s">
        <v>21</v>
      </c>
    </row>
    <row r="4" spans="1:19">
      <c r="A4">
        <v>20</v>
      </c>
      <c r="B4">
        <v>5</v>
      </c>
      <c r="C4">
        <v>0</v>
      </c>
      <c r="D4">
        <v>0</v>
      </c>
      <c r="M4" s="1">
        <f>A4+B4*L5+0.5*C4*L5*L5</f>
        <v>25.050762722761053</v>
      </c>
      <c r="N4">
        <f>B4+C4*L5</f>
        <v>5</v>
      </c>
      <c r="O4" s="1" t="s">
        <v>18</v>
      </c>
    </row>
    <row r="5" spans="1:19">
      <c r="A5">
        <v>25</v>
      </c>
      <c r="B5">
        <v>0</v>
      </c>
      <c r="C5">
        <v>-9.8000000000000007</v>
      </c>
      <c r="D5">
        <v>20</v>
      </c>
      <c r="E5">
        <f>0.5*C5</f>
        <v>-4.9000000000000004</v>
      </c>
      <c r="F5">
        <f>B5</f>
        <v>0</v>
      </c>
      <c r="G5">
        <f>A5-D5</f>
        <v>5</v>
      </c>
      <c r="H5">
        <f>F5*F5-4*E5*G5</f>
        <v>98</v>
      </c>
      <c r="I5">
        <f>SQRT(H5)</f>
        <v>9.8994949366116654</v>
      </c>
      <c r="J5">
        <f>2*E5</f>
        <v>-9.8000000000000007</v>
      </c>
      <c r="K5">
        <f>(-1*F5+I5)/J5</f>
        <v>-1.0101525445522106</v>
      </c>
      <c r="L5">
        <f>(-1*F5-I5)/J5</f>
        <v>1.0101525445522106</v>
      </c>
      <c r="M5" s="1">
        <f>A5+B5*L5+0.5*C5*L5*L5</f>
        <v>20</v>
      </c>
      <c r="N5">
        <f>B5+C5*L5</f>
        <v>-9.8994949366116654</v>
      </c>
      <c r="O5">
        <f>-1*N4/N5</f>
        <v>0.50507627227610541</v>
      </c>
      <c r="Q5">
        <v>0.6</v>
      </c>
    </row>
    <row r="7" spans="1:19">
      <c r="A7" s="1" t="s">
        <v>22</v>
      </c>
    </row>
    <row r="8" spans="1:19">
      <c r="A8">
        <v>20</v>
      </c>
      <c r="B8">
        <v>-2</v>
      </c>
      <c r="C8">
        <v>3.2</v>
      </c>
      <c r="D8">
        <v>0</v>
      </c>
      <c r="M8">
        <f>A8+B8*L9+0.5*C8*L9*L9</f>
        <v>38.041228623174149</v>
      </c>
      <c r="N8">
        <f>B8+C8*L9</f>
        <v>10.929952570268297</v>
      </c>
      <c r="O8" s="1" t="s">
        <v>18</v>
      </c>
      <c r="P8" s="1" t="s">
        <v>19</v>
      </c>
      <c r="R8">
        <f>R9*Q9*-1</f>
        <v>-2.94</v>
      </c>
      <c r="S8">
        <f>C8+R8</f>
        <v>0.26000000000000023</v>
      </c>
    </row>
    <row r="9" spans="1:19">
      <c r="A9">
        <v>100</v>
      </c>
      <c r="B9">
        <v>0</v>
      </c>
      <c r="C9">
        <v>-9.8000000000000007</v>
      </c>
      <c r="D9">
        <v>20</v>
      </c>
      <c r="E9">
        <f>0.5*C9</f>
        <v>-4.9000000000000004</v>
      </c>
      <c r="F9">
        <f>B9</f>
        <v>0</v>
      </c>
      <c r="G9">
        <f>A9-D9</f>
        <v>80</v>
      </c>
      <c r="H9">
        <f>F9*F9-4*E9*G9</f>
        <v>1568</v>
      </c>
      <c r="I9">
        <f>SQRT(H9)</f>
        <v>39.597979746446661</v>
      </c>
      <c r="J9">
        <f>2*E9</f>
        <v>-9.8000000000000007</v>
      </c>
      <c r="K9">
        <f>(-1*F9+I9)/J9</f>
        <v>-4.0406101782088424</v>
      </c>
      <c r="L9">
        <f>(-1*F9-I9)/J9</f>
        <v>4.0406101782088424</v>
      </c>
      <c r="M9">
        <f>A9+B9*L9+0.5*C9*L9*L9</f>
        <v>20.000000000000014</v>
      </c>
      <c r="N9">
        <f>B9+C9*L9</f>
        <v>-39.597979746446661</v>
      </c>
      <c r="O9">
        <f>-1*N8/N9</f>
        <v>0.27602298501728739</v>
      </c>
      <c r="P9">
        <f>-1*C8/C9</f>
        <v>0.32653061224489793</v>
      </c>
      <c r="Q9">
        <v>0.3</v>
      </c>
      <c r="R9">
        <f>C9*-1</f>
        <v>9.8000000000000007</v>
      </c>
      <c r="S9">
        <f>C9+R9</f>
        <v>0</v>
      </c>
    </row>
    <row r="10" spans="1:19">
      <c r="M10" s="1" t="s">
        <v>23</v>
      </c>
      <c r="N10" s="1" t="s">
        <v>24</v>
      </c>
    </row>
    <row r="11" spans="1:19">
      <c r="A11">
        <f>M8</f>
        <v>38.041228623174149</v>
      </c>
      <c r="B11">
        <v>0</v>
      </c>
      <c r="C11">
        <f>S8</f>
        <v>0.26000000000000023</v>
      </c>
      <c r="D11">
        <v>0</v>
      </c>
      <c r="M11">
        <f>A11+B11*L12+0.5*C11*L12*L12</f>
        <v>42.658091139423</v>
      </c>
      <c r="N11">
        <f>B11+C11*L12</f>
        <v>1.5494413536657023</v>
      </c>
      <c r="O11" s="1"/>
    </row>
    <row r="12" spans="1:19">
      <c r="A12">
        <f>M9</f>
        <v>20.000000000000014</v>
      </c>
      <c r="B12">
        <v>0</v>
      </c>
      <c r="C12">
        <f>S9</f>
        <v>0</v>
      </c>
      <c r="D12">
        <v>20</v>
      </c>
      <c r="L12">
        <f>10-L9</f>
        <v>5.9593898217911576</v>
      </c>
      <c r="M12">
        <f>A12+B12*L12+0.5*C12*L12*L12</f>
        <v>20.000000000000014</v>
      </c>
      <c r="N12">
        <f>B12+C12*L12</f>
        <v>0</v>
      </c>
    </row>
    <row r="15" spans="1:19">
      <c r="A15" s="1" t="s">
        <v>25</v>
      </c>
    </row>
    <row r="16" spans="1:19">
      <c r="A16">
        <v>20</v>
      </c>
      <c r="B16">
        <v>2</v>
      </c>
      <c r="C16">
        <v>2.6</v>
      </c>
      <c r="D16">
        <v>0</v>
      </c>
      <c r="M16">
        <f>A16+B16*L17+0.5*C16*L17*L17</f>
        <v>49.305710152336047</v>
      </c>
      <c r="N16">
        <f>B16+C16*L17</f>
        <v>12.50558646334299</v>
      </c>
      <c r="O16" s="1" t="s">
        <v>26</v>
      </c>
      <c r="P16" s="1" t="s">
        <v>27</v>
      </c>
      <c r="R16">
        <f>R17*Q17*-1</f>
        <v>-2.94</v>
      </c>
      <c r="S16">
        <f>C16+R16</f>
        <v>-0.33999999999999986</v>
      </c>
    </row>
    <row r="17" spans="1:19">
      <c r="A17">
        <v>100</v>
      </c>
      <c r="B17">
        <v>0</v>
      </c>
      <c r="C17">
        <v>-9.8000000000000007</v>
      </c>
      <c r="D17">
        <v>20</v>
      </c>
      <c r="E17">
        <f>0.5*C17</f>
        <v>-4.9000000000000004</v>
      </c>
      <c r="F17">
        <f>B17</f>
        <v>0</v>
      </c>
      <c r="G17">
        <f>A17-D17</f>
        <v>80</v>
      </c>
      <c r="H17">
        <f>F17*F17-4*E17*G17</f>
        <v>1568</v>
      </c>
      <c r="I17">
        <f>SQRT(H17)</f>
        <v>39.597979746446661</v>
      </c>
      <c r="J17">
        <f>2*E17</f>
        <v>-9.8000000000000007</v>
      </c>
      <c r="K17">
        <f>(-1*F17+I17)/J17</f>
        <v>-4.0406101782088424</v>
      </c>
      <c r="L17">
        <f>(-1*F17-I17)/J17</f>
        <v>4.0406101782088424</v>
      </c>
      <c r="M17">
        <f>A17+B17*L17+0.5*C17*L17*L17</f>
        <v>20.000000000000014</v>
      </c>
      <c r="N17">
        <f>B17+C17*L17</f>
        <v>-39.597979746446661</v>
      </c>
      <c r="O17">
        <f>-1*N16/N17</f>
        <v>0.31581374967659009</v>
      </c>
      <c r="P17">
        <f>-1*C16/C17</f>
        <v>0.26530612244897961</v>
      </c>
      <c r="Q17">
        <v>0.3</v>
      </c>
      <c r="R17">
        <f>C17*-1</f>
        <v>9.8000000000000007</v>
      </c>
      <c r="S17">
        <f>C17+R17</f>
        <v>0</v>
      </c>
    </row>
    <row r="18" spans="1:19">
      <c r="L18" s="1" t="s">
        <v>28</v>
      </c>
      <c r="M18" s="1" t="s">
        <v>23</v>
      </c>
      <c r="N18" s="1" t="s">
        <v>24</v>
      </c>
    </row>
    <row r="19" spans="1:19">
      <c r="A19">
        <f>M16</f>
        <v>49.305710152336047</v>
      </c>
      <c r="B19">
        <f>N17*Q17+N16</f>
        <v>0.62619253940899178</v>
      </c>
      <c r="C19">
        <f>S16</f>
        <v>-0.33999999999999986</v>
      </c>
      <c r="D19">
        <v>0</v>
      </c>
      <c r="M19">
        <f>A19+B19*L20+0.5*C19*L20*L20</f>
        <v>49.882352941176457</v>
      </c>
      <c r="N19">
        <f>B19+C19*L20</f>
        <v>0</v>
      </c>
      <c r="O19" s="1"/>
    </row>
    <row r="20" spans="1:19">
      <c r="A20">
        <f>M17</f>
        <v>20.000000000000014</v>
      </c>
      <c r="B20">
        <v>0</v>
      </c>
      <c r="C20">
        <f>S17</f>
        <v>0</v>
      </c>
      <c r="D20">
        <v>20</v>
      </c>
      <c r="L20">
        <f>-1*B19/C19</f>
        <v>1.8417427629676237</v>
      </c>
      <c r="M20">
        <f>A20+B20*L20+0.5*C20*L20*L20</f>
        <v>20.000000000000014</v>
      </c>
      <c r="N20">
        <f>B20+C20*L20</f>
        <v>0</v>
      </c>
    </row>
    <row r="23" spans="1:19">
      <c r="A23" s="1" t="s">
        <v>29</v>
      </c>
    </row>
    <row r="24" spans="1:19">
      <c r="A24" t="s">
        <v>0</v>
      </c>
      <c r="B24" t="s">
        <v>1</v>
      </c>
      <c r="C24" t="s">
        <v>2</v>
      </c>
      <c r="D24" t="s">
        <v>6</v>
      </c>
      <c r="E24" t="s">
        <v>3</v>
      </c>
      <c r="F24" t="s">
        <v>4</v>
      </c>
      <c r="G24" t="s">
        <v>5</v>
      </c>
      <c r="H24" t="s">
        <v>7</v>
      </c>
      <c r="I24" t="s">
        <v>8</v>
      </c>
      <c r="J24" t="s">
        <v>9</v>
      </c>
      <c r="K24" t="s">
        <v>11</v>
      </c>
      <c r="L24" t="s">
        <v>10</v>
      </c>
      <c r="M24" t="s">
        <v>12</v>
      </c>
      <c r="N24" t="s">
        <v>13</v>
      </c>
      <c r="O24" t="s">
        <v>14</v>
      </c>
      <c r="P24" t="s">
        <v>15</v>
      </c>
      <c r="Q24" t="s">
        <v>16</v>
      </c>
      <c r="R24" t="s">
        <v>20</v>
      </c>
      <c r="S24" t="s">
        <v>17</v>
      </c>
    </row>
    <row r="25" spans="1:19">
      <c r="A25">
        <v>20</v>
      </c>
      <c r="B25">
        <v>30</v>
      </c>
      <c r="C25">
        <v>-3.2</v>
      </c>
      <c r="D25">
        <v>0</v>
      </c>
      <c r="M25">
        <f>A25+B25*L26+0.5*C25*L26*L26</f>
        <v>115.09585636667342</v>
      </c>
      <c r="N25">
        <f>B25+C25*L26</f>
        <v>17.070047429731702</v>
      </c>
      <c r="O25" s="1" t="s">
        <v>26</v>
      </c>
      <c r="P25" s="1" t="s">
        <v>30</v>
      </c>
      <c r="R25">
        <f>R26*Q26*-1</f>
        <v>-2.94</v>
      </c>
      <c r="S25">
        <f>C25+R25</f>
        <v>-6.1400000000000006</v>
      </c>
    </row>
    <row r="26" spans="1:19">
      <c r="A26">
        <v>100</v>
      </c>
      <c r="B26">
        <v>0</v>
      </c>
      <c r="C26">
        <v>-9.8000000000000007</v>
      </c>
      <c r="D26">
        <v>20</v>
      </c>
      <c r="E26">
        <f>0.5*C26</f>
        <v>-4.9000000000000004</v>
      </c>
      <c r="F26">
        <f>B26</f>
        <v>0</v>
      </c>
      <c r="G26">
        <f>A26-D26</f>
        <v>80</v>
      </c>
      <c r="H26">
        <f>F26*F26-4*E26*G26</f>
        <v>1568</v>
      </c>
      <c r="I26">
        <f>SQRT(H26)</f>
        <v>39.597979746446661</v>
      </c>
      <c r="J26">
        <f>2*E26</f>
        <v>-9.8000000000000007</v>
      </c>
      <c r="K26">
        <f>(-1*F26+I26)/J26</f>
        <v>-4.0406101782088424</v>
      </c>
      <c r="L26">
        <f>(-1*F26-I26)/J26</f>
        <v>4.0406101782088424</v>
      </c>
      <c r="M26">
        <f>A26+B26*L26+0.5*C26*L26*L26</f>
        <v>20.000000000000014</v>
      </c>
      <c r="N26">
        <f>B26+C26*L26</f>
        <v>-39.597979746446661</v>
      </c>
      <c r="O26">
        <f>-1*N25/N26</f>
        <v>0.43108379616926007</v>
      </c>
      <c r="P26">
        <f>-1*C25/C26</f>
        <v>-0.32653061224489793</v>
      </c>
      <c r="Q26">
        <v>0.3</v>
      </c>
      <c r="R26">
        <f>C26*-1</f>
        <v>9.8000000000000007</v>
      </c>
      <c r="S26">
        <f>C26+R26</f>
        <v>0</v>
      </c>
    </row>
    <row r="27" spans="1:19">
      <c r="B27" t="s">
        <v>31</v>
      </c>
      <c r="C27" t="s">
        <v>32</v>
      </c>
      <c r="L27" s="1" t="s">
        <v>28</v>
      </c>
      <c r="M27" s="1" t="s">
        <v>33</v>
      </c>
      <c r="N27" s="1" t="s">
        <v>18</v>
      </c>
      <c r="R27" t="s">
        <v>20</v>
      </c>
      <c r="S27" t="s">
        <v>17</v>
      </c>
    </row>
    <row r="28" spans="1:19">
      <c r="A28">
        <f>M25</f>
        <v>115.09585636667342</v>
      </c>
      <c r="B28">
        <f>N26*Q26+N25</f>
        <v>5.1906535057977035</v>
      </c>
      <c r="C28">
        <f>S25</f>
        <v>-6.1400000000000006</v>
      </c>
      <c r="D28">
        <v>0</v>
      </c>
      <c r="M28">
        <f>A28+B28*L29+0.5*C28*L29*L29</f>
        <v>117.28990228013026</v>
      </c>
      <c r="N28">
        <f>B28+C28*L29</f>
        <v>0</v>
      </c>
      <c r="O28" s="1"/>
      <c r="R28">
        <f>-1*R25</f>
        <v>2.94</v>
      </c>
      <c r="S28">
        <f>C25+R28</f>
        <v>-0.26000000000000023</v>
      </c>
    </row>
    <row r="29" spans="1:19">
      <c r="A29">
        <f>M26</f>
        <v>20.000000000000014</v>
      </c>
      <c r="B29">
        <v>0</v>
      </c>
      <c r="C29">
        <f>S26</f>
        <v>0</v>
      </c>
      <c r="D29">
        <v>20</v>
      </c>
      <c r="L29">
        <f>-1*B28/C28</f>
        <v>0.84538330713317633</v>
      </c>
      <c r="M29">
        <f>A29+B29*L29+0.5*C29*L29*L29</f>
        <v>20.000000000000014</v>
      </c>
      <c r="N29">
        <f>B29+C29*L29</f>
        <v>0</v>
      </c>
      <c r="R29">
        <f>R26</f>
        <v>9.8000000000000007</v>
      </c>
      <c r="S29">
        <f>C26+R29</f>
        <v>0</v>
      </c>
    </row>
    <row r="30" spans="1:19">
      <c r="B30" t="s">
        <v>34</v>
      </c>
      <c r="C30" t="s">
        <v>32</v>
      </c>
      <c r="M30" s="1" t="s">
        <v>23</v>
      </c>
      <c r="N30" s="1" t="s">
        <v>24</v>
      </c>
    </row>
    <row r="31" spans="1:19">
      <c r="A31">
        <f>M28</f>
        <v>117.28990228013026</v>
      </c>
      <c r="B31">
        <v>0</v>
      </c>
      <c r="C31">
        <f>S28</f>
        <v>-0.26000000000000023</v>
      </c>
      <c r="D31">
        <v>0</v>
      </c>
      <c r="M31">
        <f>A31+B31*L32+0.5*C31*L32*L32</f>
        <v>113.8900041379749</v>
      </c>
      <c r="N31">
        <f>B31+C31*L32</f>
        <v>-1.3296416938110764</v>
      </c>
    </row>
    <row r="32" spans="1:19">
      <c r="A32">
        <f>M29</f>
        <v>20.000000000000014</v>
      </c>
      <c r="B32">
        <v>0</v>
      </c>
      <c r="C32">
        <f>S29</f>
        <v>0</v>
      </c>
      <c r="D32">
        <v>20</v>
      </c>
      <c r="L32">
        <f>10-L29-L26</f>
        <v>5.1140065146579818</v>
      </c>
      <c r="M32">
        <f>A32+B32*L33+0.5*C32*L33*L33</f>
        <v>20.000000000000014</v>
      </c>
      <c r="N32">
        <f>B32+C32*L32</f>
        <v>0</v>
      </c>
    </row>
    <row r="34" spans="1:19">
      <c r="B34" t="s">
        <v>35</v>
      </c>
    </row>
    <row r="36" spans="1:19">
      <c r="A36" s="1" t="s">
        <v>36</v>
      </c>
    </row>
    <row r="37" spans="1:19">
      <c r="A37" t="s">
        <v>0</v>
      </c>
      <c r="B37" t="s">
        <v>1</v>
      </c>
      <c r="C37" t="s">
        <v>2</v>
      </c>
      <c r="D37" t="s">
        <v>6</v>
      </c>
      <c r="E37" t="s">
        <v>3</v>
      </c>
      <c r="F37" t="s">
        <v>4</v>
      </c>
      <c r="G37" t="s">
        <v>5</v>
      </c>
      <c r="H37" t="s">
        <v>7</v>
      </c>
      <c r="I37" t="s">
        <v>8</v>
      </c>
      <c r="J37" t="s">
        <v>9</v>
      </c>
      <c r="K37" t="s">
        <v>11</v>
      </c>
      <c r="L37" t="s">
        <v>10</v>
      </c>
      <c r="M37" t="s">
        <v>12</v>
      </c>
      <c r="N37" t="s">
        <v>13</v>
      </c>
      <c r="O37" t="s">
        <v>14</v>
      </c>
      <c r="P37" t="s">
        <v>15</v>
      </c>
      <c r="Q37" t="s">
        <v>16</v>
      </c>
      <c r="R37" t="s">
        <v>20</v>
      </c>
      <c r="S37" t="s">
        <v>17</v>
      </c>
    </row>
    <row r="38" spans="1:19">
      <c r="A38">
        <v>20</v>
      </c>
      <c r="B38">
        <v>2</v>
      </c>
      <c r="C38">
        <v>4</v>
      </c>
      <c r="D38">
        <v>0</v>
      </c>
      <c r="M38">
        <f>A38+B38*L39+0.5*C38*L39*L39</f>
        <v>60.734281580907478</v>
      </c>
      <c r="N38">
        <f>B38+C38*L39</f>
        <v>18.16244071283537</v>
      </c>
      <c r="O38" s="1" t="s">
        <v>26</v>
      </c>
      <c r="P38" s="1" t="s">
        <v>37</v>
      </c>
      <c r="R38">
        <f>R39*Q39*-1</f>
        <v>-2.94</v>
      </c>
      <c r="S38">
        <f>C38+R38</f>
        <v>1.06</v>
      </c>
    </row>
    <row r="39" spans="1:19">
      <c r="A39">
        <v>100</v>
      </c>
      <c r="B39">
        <v>0</v>
      </c>
      <c r="C39">
        <v>-9.8000000000000007</v>
      </c>
      <c r="D39">
        <v>20</v>
      </c>
      <c r="E39">
        <f>0.5*C39</f>
        <v>-4.9000000000000004</v>
      </c>
      <c r="F39">
        <f>B39</f>
        <v>0</v>
      </c>
      <c r="G39">
        <f>A39-D39</f>
        <v>80</v>
      </c>
      <c r="H39">
        <f>F39*F39-4*E39*G39</f>
        <v>1568</v>
      </c>
      <c r="I39">
        <f>SQRT(H39)</f>
        <v>39.597979746446661</v>
      </c>
      <c r="J39">
        <f>2*E39</f>
        <v>-9.8000000000000007</v>
      </c>
      <c r="K39">
        <f>(-1*F39+I39)/J39</f>
        <v>-4.0406101782088424</v>
      </c>
      <c r="L39">
        <f>(-1*F39-I39)/J39</f>
        <v>4.0406101782088424</v>
      </c>
      <c r="M39">
        <f>A39+B39*L39+0.5*C39*L39*L39</f>
        <v>20.000000000000014</v>
      </c>
      <c r="N39">
        <f>B39+C39*L39</f>
        <v>-39.597979746446661</v>
      </c>
      <c r="O39">
        <f>-1*N38/N39</f>
        <v>0.45867089253373294</v>
      </c>
      <c r="P39">
        <f>-1*C38/C39</f>
        <v>0.4081632653061224</v>
      </c>
      <c r="Q39">
        <v>0.3</v>
      </c>
      <c r="R39">
        <f>C39*-1</f>
        <v>9.8000000000000007</v>
      </c>
      <c r="S39">
        <f>C39+R39</f>
        <v>0</v>
      </c>
    </row>
    <row r="40" spans="1:19">
      <c r="B40" t="s">
        <v>31</v>
      </c>
      <c r="C40" t="s">
        <v>32</v>
      </c>
      <c r="L40" s="1"/>
      <c r="M40" s="1" t="s">
        <v>23</v>
      </c>
      <c r="N40" s="1" t="s">
        <v>24</v>
      </c>
    </row>
    <row r="41" spans="1:19">
      <c r="A41">
        <f>M38</f>
        <v>60.734281580907478</v>
      </c>
      <c r="B41">
        <f>N39*Q39+N38</f>
        <v>6.2830467889013715</v>
      </c>
      <c r="C41">
        <f>S38</f>
        <v>1.06</v>
      </c>
      <c r="D41">
        <v>0</v>
      </c>
      <c r="M41">
        <f>A41+B41*L42+0.5*C41*L42*L42</f>
        <v>117</v>
      </c>
      <c r="N41">
        <f>B41+C41*L42</f>
        <v>12.599999999999998</v>
      </c>
      <c r="O41" s="1"/>
    </row>
    <row r="42" spans="1:19">
      <c r="A42">
        <f>M39</f>
        <v>20.000000000000014</v>
      </c>
      <c r="B42">
        <v>0</v>
      </c>
      <c r="C42">
        <f>S39</f>
        <v>0</v>
      </c>
      <c r="D42">
        <v>20</v>
      </c>
      <c r="L42">
        <f>10-L39</f>
        <v>5.9593898217911576</v>
      </c>
      <c r="M42">
        <f>A42+B42*L42+0.5*C42*L42*L42</f>
        <v>20.000000000000014</v>
      </c>
      <c r="N42">
        <f>B42+C42*L42</f>
        <v>0</v>
      </c>
    </row>
    <row r="45" spans="1:19">
      <c r="A45" s="1" t="s">
        <v>38</v>
      </c>
    </row>
    <row r="46" spans="1:19">
      <c r="A46" t="s">
        <v>0</v>
      </c>
      <c r="B46" t="s">
        <v>1</v>
      </c>
      <c r="C46" t="s">
        <v>2</v>
      </c>
      <c r="D46" t="s">
        <v>39</v>
      </c>
      <c r="E46" t="s">
        <v>40</v>
      </c>
      <c r="F46" t="s">
        <v>41</v>
      </c>
    </row>
    <row r="47" spans="1:19">
      <c r="A47">
        <v>-11.311875880000001</v>
      </c>
      <c r="B47">
        <v>-25.403422729999999</v>
      </c>
      <c r="C47">
        <v>7.8857947399999997</v>
      </c>
      <c r="D47">
        <v>0.73732443347599996</v>
      </c>
      <c r="E47">
        <f>A47+B47*D47+0.5*C47*D47*D47</f>
        <v>-27.898894563721683</v>
      </c>
      <c r="F47">
        <f>B47+C47*D47</f>
        <v>-19.589033590821479</v>
      </c>
    </row>
    <row r="48" spans="1:19">
      <c r="A48">
        <v>45.630560269999997</v>
      </c>
      <c r="B48">
        <v>-34.761577269999997</v>
      </c>
      <c r="C48">
        <v>9.2048900000000003E-3</v>
      </c>
      <c r="E48">
        <f>A48+B48*D47+0.5*C48*D47*D47</f>
        <v>20.002502109555671</v>
      </c>
      <c r="F48">
        <f>B48+C48*D47</f>
        <v>-34.754790279695534</v>
      </c>
    </row>
    <row r="50" spans="1:1">
      <c r="A50"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Nancy</cp:lastModifiedBy>
  <dcterms:created xsi:type="dcterms:W3CDTF">2015-04-24T13:35:56Z</dcterms:created>
  <dcterms:modified xsi:type="dcterms:W3CDTF">2015-06-01T14:26:39Z</dcterms:modified>
</cp:coreProperties>
</file>